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9320" windowHeight="10170"/>
  </bookViews>
  <sheets>
    <sheet name="школьная мебель" sheetId="1" r:id="rId1"/>
    <sheet name="Глоссарий" sheetId="2" r:id="rId2"/>
  </sheets>
  <definedNames>
    <definedName name="_xlnm.Print_Titles" localSheetId="1">Глоссарий!#REF!</definedName>
    <definedName name="_xlnm.Print_Area" localSheetId="1">Глоссарий!$A$1:$C$98</definedName>
    <definedName name="_xlnm.Print_Area" localSheetId="0">'школьная мебель'!$A$1:$AI$84</definedName>
    <definedName name="С18" localSheetId="1">#REF!</definedName>
    <definedName name="С18">#REF!</definedName>
    <definedName name="С18_1" localSheetId="1">#REF!</definedName>
    <definedName name="С18_1">#REF!</definedName>
    <definedName name="с19" localSheetId="1">#REF!</definedName>
    <definedName name="с19">#REF!</definedName>
  </definedNames>
  <calcPr calcId="125725" refMode="R1C1"/>
</workbook>
</file>

<file path=xl/calcChain.xml><?xml version="1.0" encoding="utf-8"?>
<calcChain xmlns="http://schemas.openxmlformats.org/spreadsheetml/2006/main">
  <c r="AH29" i="1"/>
  <c r="R82"/>
  <c r="AH17"/>
  <c r="AA17"/>
  <c r="I17"/>
  <c r="AH83"/>
  <c r="C82"/>
  <c r="AH74"/>
  <c r="AH64"/>
  <c r="D64"/>
  <c r="E54"/>
  <c r="D74"/>
  <c r="AH32"/>
  <c r="AB82"/>
  <c r="W82"/>
  <c r="M82"/>
  <c r="AH28"/>
  <c r="AH30"/>
  <c r="AD74"/>
  <c r="AH45"/>
  <c r="I74" l="1"/>
  <c r="J64"/>
  <c r="V64"/>
  <c r="H82"/>
  <c r="P64"/>
  <c r="AB64"/>
  <c r="S74"/>
  <c r="N74"/>
  <c r="X74"/>
  <c r="D17"/>
  <c r="AG54" l="1"/>
  <c r="C34"/>
  <c r="AA27"/>
  <c r="T27"/>
  <c r="F27"/>
  <c r="U17"/>
  <c r="O17"/>
  <c r="Y54" l="1"/>
  <c r="R54"/>
  <c r="K54"/>
  <c r="AC45"/>
  <c r="W45"/>
  <c r="Q45"/>
  <c r="K45"/>
  <c r="E45"/>
  <c r="O34" l="1"/>
  <c r="I34"/>
  <c r="AH27"/>
  <c r="M27" l="1"/>
</calcChain>
</file>

<file path=xl/sharedStrings.xml><?xml version="1.0" encoding="utf-8"?>
<sst xmlns="http://schemas.openxmlformats.org/spreadsheetml/2006/main" count="392" uniqueCount="162">
  <si>
    <t xml:space="preserve">Школьная мебель </t>
  </si>
  <si>
    <t>дилерский                    Введите свой коэффициент посла запятой:</t>
  </si>
  <si>
    <t>Стул ученический</t>
  </si>
  <si>
    <t>Стул регулируемый</t>
  </si>
  <si>
    <t xml:space="preserve">Парта одноместная </t>
  </si>
  <si>
    <t>Парта регулируемая</t>
  </si>
  <si>
    <t>Парта двухместная</t>
  </si>
  <si>
    <t xml:space="preserve"> Парта регулируемая</t>
  </si>
  <si>
    <r>
      <t xml:space="preserve">СТ01 </t>
    </r>
    <r>
      <rPr>
        <b/>
        <sz val="14"/>
        <rFont val="Arial Cyr"/>
        <charset val="204"/>
      </rPr>
      <t>(рост с 2-6)</t>
    </r>
  </si>
  <si>
    <r>
      <t xml:space="preserve">П02 </t>
    </r>
    <r>
      <rPr>
        <b/>
        <sz val="14"/>
        <rFont val="Arial Cyr"/>
        <charset val="204"/>
      </rPr>
      <t>(600*500) (рост с 2-6)</t>
    </r>
  </si>
  <si>
    <r>
      <rPr>
        <b/>
        <sz val="18"/>
        <rFont val="Arial Cyr"/>
        <charset val="204"/>
      </rPr>
      <t xml:space="preserve">П01 </t>
    </r>
    <r>
      <rPr>
        <b/>
        <sz val="14"/>
        <rFont val="Arial Cyr"/>
        <family val="2"/>
        <charset val="204"/>
      </rPr>
      <t xml:space="preserve"> (1200*500) (рост с 2-6)</t>
    </r>
  </si>
  <si>
    <r>
      <rPr>
        <b/>
        <sz val="18"/>
        <rFont val="Arial Cyr"/>
        <charset val="204"/>
      </rPr>
      <t xml:space="preserve">МС01 </t>
    </r>
    <r>
      <rPr>
        <b/>
        <sz val="14"/>
        <rFont val="Arial Cyr"/>
        <charset val="204"/>
      </rPr>
      <t>(1000*800*760)</t>
    </r>
  </si>
  <si>
    <r>
      <rPr>
        <b/>
        <sz val="18"/>
        <rFont val="Arial Cyr"/>
        <charset val="204"/>
      </rPr>
      <t xml:space="preserve">МС02 </t>
    </r>
    <r>
      <rPr>
        <b/>
        <sz val="14"/>
        <rFont val="Arial Cyr"/>
        <charset val="204"/>
      </rPr>
      <t>(1200*700*760)</t>
    </r>
  </si>
  <si>
    <r>
      <rPr>
        <b/>
        <sz val="18"/>
        <rFont val="Arial Cyr"/>
        <charset val="204"/>
      </rPr>
      <t xml:space="preserve">МС04 </t>
    </r>
    <r>
      <rPr>
        <b/>
        <sz val="14"/>
        <rFont val="Arial Cyr"/>
        <charset val="204"/>
      </rPr>
      <t>(1200*700*760)</t>
    </r>
  </si>
  <si>
    <r>
      <rPr>
        <b/>
        <sz val="18"/>
        <rFont val="Arial Cyr"/>
        <charset val="204"/>
      </rPr>
      <t xml:space="preserve">МС05 </t>
    </r>
    <r>
      <rPr>
        <b/>
        <sz val="14"/>
        <rFont val="Arial Cyr"/>
        <charset val="204"/>
      </rPr>
      <t>(1500*700*760)</t>
    </r>
  </si>
  <si>
    <t>Табурет</t>
  </si>
  <si>
    <t>МС07</t>
  </si>
  <si>
    <r>
      <rPr>
        <b/>
        <sz val="18"/>
        <rFont val="Arial Cyr"/>
        <charset val="204"/>
      </rPr>
      <t xml:space="preserve">МС10 </t>
    </r>
    <r>
      <rPr>
        <b/>
        <sz val="14"/>
        <rFont val="Arial Cyr"/>
        <charset val="204"/>
      </rPr>
      <t>(1200*460)</t>
    </r>
  </si>
  <si>
    <r>
      <rPr>
        <b/>
        <sz val="18"/>
        <rFont val="Arial Cyr"/>
        <charset val="204"/>
      </rPr>
      <t xml:space="preserve">МС11 </t>
    </r>
    <r>
      <rPr>
        <b/>
        <sz val="14"/>
        <rFont val="Arial Cyr"/>
        <charset val="204"/>
      </rPr>
      <t>(1500*460)</t>
    </r>
  </si>
  <si>
    <t xml:space="preserve">для читательских </t>
  </si>
  <si>
    <t>формуляров</t>
  </si>
  <si>
    <t>Стеллаж угловой</t>
  </si>
  <si>
    <t>Стеллаж односторонний</t>
  </si>
  <si>
    <t>Стеллаж демонстрационный</t>
  </si>
  <si>
    <r>
      <rPr>
        <b/>
        <sz val="18"/>
        <rFont val="Arial Cyr"/>
        <charset val="204"/>
      </rPr>
      <t>МБ01</t>
    </r>
    <r>
      <rPr>
        <b/>
        <sz val="16"/>
        <rFont val="Arial Cyr"/>
        <charset val="204"/>
      </rPr>
      <t xml:space="preserve"> </t>
    </r>
    <r>
      <rPr>
        <b/>
        <sz val="14"/>
        <rFont val="Arial Cyr"/>
        <charset val="204"/>
      </rPr>
      <t>(450*450*2120)</t>
    </r>
  </si>
  <si>
    <r>
      <t xml:space="preserve">МБ02 </t>
    </r>
    <r>
      <rPr>
        <b/>
        <sz val="14"/>
        <rFont val="Arial Cyr"/>
        <charset val="204"/>
      </rPr>
      <t>(1000*365*2120)</t>
    </r>
  </si>
  <si>
    <r>
      <t xml:space="preserve">МБ03 </t>
    </r>
    <r>
      <rPr>
        <b/>
        <sz val="14"/>
        <rFont val="Arial Cyr"/>
        <charset val="204"/>
      </rPr>
      <t>(1000*710*2120)</t>
    </r>
  </si>
  <si>
    <r>
      <t xml:space="preserve">МБ04 </t>
    </r>
    <r>
      <rPr>
        <b/>
        <sz val="14"/>
        <rFont val="Arial Cyr"/>
        <charset val="204"/>
      </rPr>
      <t>(1000*470*2120)</t>
    </r>
  </si>
  <si>
    <t>Школьная мебель</t>
  </si>
  <si>
    <t>парта П02, П01,</t>
  </si>
  <si>
    <t>Столешница</t>
  </si>
  <si>
    <t>ЛДСП  16мм.</t>
  </si>
  <si>
    <t>Передняя соединительная панель</t>
  </si>
  <si>
    <t>Кромка на столешнице</t>
  </si>
  <si>
    <t>ПВХ 2 мм.</t>
  </si>
  <si>
    <t>Опоры</t>
  </si>
  <si>
    <t>металл. Профиль 25х25, крючки</t>
  </si>
  <si>
    <t>порошковое порытие, цвет серый</t>
  </si>
  <si>
    <t>Окончания труб имеют пластиковые заглушки</t>
  </si>
  <si>
    <t>парта П05, П04,</t>
  </si>
  <si>
    <t xml:space="preserve">Толщина опор </t>
  </si>
  <si>
    <r>
      <t>Высота регулируется согласно </t>
    </r>
    <r>
      <rPr>
        <sz val="11"/>
        <color rgb="FF000000"/>
        <rFont val="Arial"/>
        <family val="2"/>
        <charset val="204"/>
      </rPr>
      <t>группам роста 2-4, 3-5, 4-6.</t>
    </r>
  </si>
  <si>
    <t>Стул ученический СТ01</t>
  </si>
  <si>
    <t>Основание</t>
  </si>
  <si>
    <t>металл. Профиль 25х25</t>
  </si>
  <si>
    <t>Сиденье и спинка</t>
  </si>
  <si>
    <t>Гнуто-клеенная фанера</t>
  </si>
  <si>
    <t>лаковое покрытие цвет светлый</t>
  </si>
  <si>
    <t>Стул ученический СТ02</t>
  </si>
  <si>
    <t>Парта ПК11, ПК06</t>
  </si>
  <si>
    <r>
      <t xml:space="preserve">Опоры </t>
    </r>
    <r>
      <rPr>
        <sz val="9"/>
        <color indexed="8"/>
        <rFont val="Arial"/>
        <family val="2"/>
        <charset val="204"/>
      </rPr>
      <t>(Опорный полоз дугой ,с 4- мя вертикальными стойками)</t>
    </r>
  </si>
  <si>
    <t>Металл. каркас из  труб диаметром 22 и 30 мм</t>
  </si>
  <si>
    <t>Парта ПК08, ПК04</t>
  </si>
  <si>
    <t>Стул ученический СТ04</t>
  </si>
  <si>
    <t>металл. труба диаметром 25 и 30 мм</t>
  </si>
  <si>
    <t>Стул ученический СТ05</t>
  </si>
  <si>
    <t>Мебель для столовой МС01</t>
  </si>
  <si>
    <t>Каркас из трубы 25х25 с обвязкой по периметру</t>
  </si>
  <si>
    <t>Мебель для столовой МС02, МС03</t>
  </si>
  <si>
    <t>Основание + полоз под табуреты</t>
  </si>
  <si>
    <t>Каркас из трубы 25х25, 25х40</t>
  </si>
  <si>
    <t>Мебель для столовой МС04, МС05</t>
  </si>
  <si>
    <t>Мебель для столовой МС07</t>
  </si>
  <si>
    <t>Сиденье</t>
  </si>
  <si>
    <t>Кромка на сиденье</t>
  </si>
  <si>
    <t>Каркас из круглой трубы 20мм</t>
  </si>
  <si>
    <t>Мебель для столовой МС10, МС11</t>
  </si>
  <si>
    <t>ПВХ 0,4 мм.</t>
  </si>
  <si>
    <t>тонированное</t>
  </si>
  <si>
    <t>Мебель для библиотек МБ01 - МБ04</t>
  </si>
  <si>
    <t>Каркас из трубы 25х25</t>
  </si>
  <si>
    <t>Полки</t>
  </si>
  <si>
    <t xml:space="preserve">Кромка на полках </t>
  </si>
  <si>
    <t>Мебель для библиотек МБ05, МБ06, МБ12</t>
  </si>
  <si>
    <t xml:space="preserve">Кромка </t>
  </si>
  <si>
    <t xml:space="preserve">Задняя стенка </t>
  </si>
  <si>
    <t xml:space="preserve">ХДФ   3,2 мм. </t>
  </si>
  <si>
    <t>Мебель для библиотек МБ07, МБ08.</t>
  </si>
  <si>
    <t>ПВХ 2-0,4 мм.</t>
  </si>
  <si>
    <t>Столы и стулья на квадратном профиле 25х25</t>
  </si>
  <si>
    <t>Столы и стулья на квадратном и прямоугольном профиле</t>
  </si>
  <si>
    <t xml:space="preserve">m - </t>
  </si>
  <si>
    <t xml:space="preserve">v - </t>
  </si>
  <si>
    <r>
      <t>МБ10</t>
    </r>
    <r>
      <rPr>
        <b/>
        <sz val="14"/>
        <rFont val="Arial Cyr"/>
        <charset val="204"/>
      </rPr>
      <t xml:space="preserve"> </t>
    </r>
    <r>
      <rPr>
        <sz val="14"/>
        <rFont val="Arial Cyr"/>
        <charset val="204"/>
      </rPr>
      <t>(430x490x1150)</t>
    </r>
  </si>
  <si>
    <t>Скамья 2-х местная</t>
  </si>
  <si>
    <t>Скамья 3-х местная</t>
  </si>
  <si>
    <t>Стол 4-х местный</t>
  </si>
  <si>
    <t>Стол 6-и местный</t>
  </si>
  <si>
    <t>Стеллаж двухсторонний</t>
  </si>
  <si>
    <t>Столешница с закругленными</t>
  </si>
  <si>
    <t>+173р.</t>
  </si>
  <si>
    <r>
      <t xml:space="preserve">краями ПШ03 </t>
    </r>
    <r>
      <rPr>
        <sz val="14"/>
        <rFont val="Arial Cyr"/>
        <charset val="204"/>
      </rPr>
      <t>(1200х500х16)</t>
    </r>
  </si>
  <si>
    <t>Цена:</t>
  </si>
  <si>
    <r>
      <rPr>
        <b/>
        <sz val="16"/>
        <rFont val="Arial Cyr"/>
        <charset val="204"/>
      </rPr>
      <t xml:space="preserve">ШК37 </t>
    </r>
    <r>
      <rPr>
        <b/>
        <sz val="14"/>
        <rFont val="Arial Cyr"/>
        <family val="2"/>
        <charset val="204"/>
      </rPr>
      <t>Шкаф 3 откр. полки</t>
    </r>
  </si>
  <si>
    <r>
      <rPr>
        <b/>
        <sz val="16"/>
        <rFont val="Arial Cyr"/>
        <charset val="204"/>
      </rPr>
      <t>ШК24</t>
    </r>
    <r>
      <rPr>
        <b/>
        <sz val="14"/>
        <rFont val="Arial Cyr"/>
        <family val="2"/>
        <charset val="204"/>
      </rPr>
      <t xml:space="preserve"> Стеллаж </t>
    </r>
  </si>
  <si>
    <r>
      <rPr>
        <b/>
        <sz val="16"/>
        <rFont val="Arial Cyr"/>
        <charset val="204"/>
      </rPr>
      <t xml:space="preserve">ШК38 </t>
    </r>
    <r>
      <rPr>
        <b/>
        <sz val="14"/>
        <rFont val="Arial Cyr"/>
        <family val="2"/>
        <charset val="204"/>
      </rPr>
      <t>Шкаф со стеклом</t>
    </r>
  </si>
  <si>
    <r>
      <rPr>
        <b/>
        <sz val="16"/>
        <rFont val="Arial Cyr"/>
        <charset val="204"/>
      </rPr>
      <t>ШК44</t>
    </r>
    <r>
      <rPr>
        <b/>
        <sz val="14"/>
        <rFont val="Arial Cyr"/>
        <family val="2"/>
        <charset val="204"/>
      </rPr>
      <t xml:space="preserve"> Шкаф 1 откр. Полка</t>
    </r>
  </si>
  <si>
    <r>
      <rPr>
        <b/>
        <sz val="16"/>
        <rFont val="Arial Cyr"/>
        <charset val="204"/>
      </rPr>
      <t>ШК45</t>
    </r>
    <r>
      <rPr>
        <b/>
        <sz val="14"/>
        <rFont val="Arial Cyr"/>
        <family val="2"/>
        <charset val="204"/>
      </rPr>
      <t xml:space="preserve"> Шкаф закрытый</t>
    </r>
  </si>
  <si>
    <r>
      <rPr>
        <b/>
        <sz val="16"/>
        <rFont val="Arial Cyr"/>
        <charset val="204"/>
      </rPr>
      <t xml:space="preserve">ШК20 </t>
    </r>
    <r>
      <rPr>
        <b/>
        <sz val="14"/>
        <rFont val="Arial Cyr"/>
        <family val="2"/>
        <charset val="204"/>
      </rPr>
      <t>Стеллаж узкий</t>
    </r>
  </si>
  <si>
    <r>
      <rPr>
        <b/>
        <sz val="16"/>
        <rFont val="Arial Cyr"/>
        <charset val="204"/>
      </rPr>
      <t xml:space="preserve">ШК33 </t>
    </r>
    <r>
      <rPr>
        <b/>
        <sz val="14"/>
        <rFont val="Arial Cyr"/>
        <family val="2"/>
        <charset val="204"/>
      </rPr>
      <t>Шкаф узкий с 1дверью</t>
    </r>
  </si>
  <si>
    <r>
      <rPr>
        <b/>
        <sz val="16"/>
        <rFont val="Arial Cyr"/>
        <charset val="204"/>
      </rPr>
      <t xml:space="preserve">ШК34 </t>
    </r>
    <r>
      <rPr>
        <b/>
        <sz val="14"/>
        <rFont val="Arial Cyr"/>
        <family val="2"/>
        <charset val="204"/>
      </rPr>
      <t>Шкаф узкий с 1дверью</t>
    </r>
  </si>
  <si>
    <r>
      <rPr>
        <b/>
        <sz val="16"/>
        <rFont val="Arial Cyr"/>
        <charset val="204"/>
      </rPr>
      <t>ШК35</t>
    </r>
    <r>
      <rPr>
        <b/>
        <sz val="14"/>
        <rFont val="Arial Cyr"/>
        <family val="2"/>
        <charset val="204"/>
      </rPr>
      <t xml:space="preserve"> Шкаф узкий с 2 дверьми</t>
    </r>
  </si>
  <si>
    <r>
      <rPr>
        <b/>
        <sz val="16"/>
        <rFont val="Arial Cyr"/>
        <charset val="204"/>
      </rPr>
      <t>ШК36</t>
    </r>
    <r>
      <rPr>
        <b/>
        <sz val="14"/>
        <rFont val="Arial Cyr"/>
        <family val="2"/>
        <charset val="204"/>
      </rPr>
      <t xml:space="preserve"> Шкаф узкий закрытый</t>
    </r>
  </si>
  <si>
    <r>
      <rPr>
        <b/>
        <sz val="16"/>
        <rFont val="Arial Cyr"/>
        <charset val="204"/>
      </rPr>
      <t xml:space="preserve">ШК25 </t>
    </r>
    <r>
      <rPr>
        <b/>
        <sz val="14"/>
        <rFont val="Arial Cyr"/>
        <family val="2"/>
        <charset val="204"/>
      </rPr>
      <t>Шкаф для одежды</t>
    </r>
  </si>
  <si>
    <t>(1200*620*750/900)</t>
  </si>
  <si>
    <t>(1200*420*750/900)</t>
  </si>
  <si>
    <r>
      <rPr>
        <b/>
        <sz val="16"/>
        <rFont val="Arial Cyr"/>
        <charset val="204"/>
      </rPr>
      <t>МБ09</t>
    </r>
    <r>
      <rPr>
        <b/>
        <sz val="14"/>
        <rFont val="Arial Cyr"/>
        <charset val="204"/>
      </rPr>
      <t xml:space="preserve"> Шкаф картотечный</t>
    </r>
  </si>
  <si>
    <t xml:space="preserve"> (1030*420*1230)</t>
  </si>
  <si>
    <r>
      <rPr>
        <b/>
        <sz val="16"/>
        <rFont val="Arial Cyr"/>
        <charset val="204"/>
      </rPr>
      <t xml:space="preserve">ШК30 </t>
    </r>
    <r>
      <rPr>
        <b/>
        <sz val="14"/>
        <rFont val="Arial Cyr"/>
        <family val="2"/>
        <charset val="204"/>
      </rPr>
      <t>Стеллаж низкий</t>
    </r>
  </si>
  <si>
    <r>
      <rPr>
        <b/>
        <sz val="16"/>
        <rFont val="Arial Cyr"/>
        <charset val="204"/>
      </rPr>
      <t>ШК43</t>
    </r>
    <r>
      <rPr>
        <b/>
        <sz val="14"/>
        <rFont val="Arial Cyr"/>
        <family val="2"/>
        <charset val="204"/>
      </rPr>
      <t xml:space="preserve"> Стеллаж низкий закрытый</t>
    </r>
  </si>
  <si>
    <t xml:space="preserve"> (1150х600х750)</t>
  </si>
  <si>
    <r>
      <rPr>
        <b/>
        <sz val="16"/>
        <rFont val="Arial Cyr"/>
        <charset val="204"/>
      </rPr>
      <t>ШС02</t>
    </r>
    <r>
      <rPr>
        <b/>
        <sz val="14"/>
        <rFont val="Arial Cyr"/>
        <family val="2"/>
        <charset val="204"/>
      </rPr>
      <t xml:space="preserve"> Стол письменный</t>
    </r>
  </si>
  <si>
    <t>(1150х600х750)</t>
  </si>
  <si>
    <r>
      <rPr>
        <b/>
        <sz val="16"/>
        <rFont val="Arial Cyr"/>
        <charset val="204"/>
      </rPr>
      <t>ШС03</t>
    </r>
    <r>
      <rPr>
        <b/>
        <sz val="14"/>
        <rFont val="Arial Cyr"/>
        <family val="2"/>
        <charset val="204"/>
      </rPr>
      <t xml:space="preserve"> Стол с дверкой</t>
    </r>
  </si>
  <si>
    <r>
      <rPr>
        <b/>
        <sz val="16"/>
        <rFont val="Arial Cyr"/>
        <charset val="204"/>
      </rPr>
      <t>ШС04</t>
    </r>
    <r>
      <rPr>
        <b/>
        <sz val="14"/>
        <rFont val="Arial Cyr"/>
        <family val="2"/>
        <charset val="204"/>
      </rPr>
      <t xml:space="preserve"> Стол однотумбовый</t>
    </r>
  </si>
  <si>
    <r>
      <rPr>
        <b/>
        <sz val="16"/>
        <rFont val="Arial Cyr"/>
        <charset val="204"/>
      </rPr>
      <t xml:space="preserve">ШС05 </t>
    </r>
    <r>
      <rPr>
        <b/>
        <sz val="14"/>
        <rFont val="Arial Cyr"/>
        <family val="2"/>
        <charset val="204"/>
      </rPr>
      <t>Стол письменный</t>
    </r>
  </si>
  <si>
    <r>
      <rPr>
        <b/>
        <sz val="18"/>
        <rFont val="Arial Cyr"/>
        <charset val="204"/>
      </rPr>
      <t xml:space="preserve">ШК27 </t>
    </r>
    <r>
      <rPr>
        <b/>
        <sz val="14"/>
        <rFont val="Arial Cyr"/>
        <family val="2"/>
        <charset val="204"/>
      </rPr>
      <t>Шкаф для од. Комб.</t>
    </r>
  </si>
  <si>
    <r>
      <t xml:space="preserve">СТ02 </t>
    </r>
    <r>
      <rPr>
        <b/>
        <sz val="14"/>
        <rFont val="Arial Cyr"/>
        <charset val="204"/>
      </rPr>
      <t>(рост 2-4, 3-6)</t>
    </r>
  </si>
  <si>
    <t>Шкафы, столы в аудиторию</t>
  </si>
  <si>
    <t>Мебель для библиотек.</t>
  </si>
  <si>
    <t xml:space="preserve">Добавляется к цене парты </t>
  </si>
  <si>
    <r>
      <rPr>
        <b/>
        <sz val="16"/>
        <rFont val="Arial Cyr"/>
        <charset val="204"/>
      </rPr>
      <t>ШК33</t>
    </r>
    <r>
      <rPr>
        <sz val="16"/>
        <rFont val="Arial Cyr"/>
        <charset val="204"/>
      </rPr>
      <t xml:space="preserve"> фурнитура для стеклянной</t>
    </r>
  </si>
  <si>
    <t>двери</t>
  </si>
  <si>
    <t>Бук1</t>
  </si>
  <si>
    <r>
      <rPr>
        <b/>
        <sz val="16"/>
        <rFont val="Arial Cyr"/>
        <charset val="204"/>
      </rPr>
      <t xml:space="preserve">ПШ04 </t>
    </r>
    <r>
      <rPr>
        <sz val="13"/>
        <rFont val="Arial Cyr"/>
        <family val="2"/>
        <charset val="204"/>
      </rPr>
      <t>(600х500х16)</t>
    </r>
  </si>
  <si>
    <t>Упаковка - Столешницы, царги, по 5шт в картонной уп-ке, металл по 5шт картон + термопленка</t>
  </si>
  <si>
    <t>Упаковка - вся парта в картонном коробе.</t>
  </si>
  <si>
    <t>Упаковка - картон по 2шт. Внутри по 1 шт в термопленке.</t>
  </si>
  <si>
    <t>Шкафы, столы в аудиторию.</t>
  </si>
  <si>
    <t>Ручки металлические, упаковка гофрокартон.</t>
  </si>
  <si>
    <t>Упаковка - М/к стула завернут в стрейч пленку, Спика и сиденье в гофрокартоне по 10 шт. внутри</t>
  </si>
  <si>
    <t xml:space="preserve">сиденье и спинка с фурнитурой в термопленке по 1 шт. </t>
  </si>
  <si>
    <t>цены действительны с 01.07.2018 год</t>
  </si>
  <si>
    <r>
      <rPr>
        <b/>
        <sz val="18"/>
        <rFont val="Arial Cyr"/>
        <charset val="204"/>
      </rPr>
      <t>П05</t>
    </r>
    <r>
      <rPr>
        <b/>
        <sz val="14"/>
        <rFont val="Arial Cyr"/>
        <charset val="204"/>
      </rPr>
      <t xml:space="preserve">  (</t>
    </r>
    <r>
      <rPr>
        <b/>
        <sz val="14"/>
        <rFont val="Arial Cyr"/>
        <family val="2"/>
        <charset val="204"/>
      </rPr>
      <t>600*500) (рост 2-4, 3-6)</t>
    </r>
  </si>
  <si>
    <r>
      <rPr>
        <b/>
        <sz val="18"/>
        <rFont val="Arial Cyr"/>
        <charset val="204"/>
      </rPr>
      <t xml:space="preserve">П04  </t>
    </r>
    <r>
      <rPr>
        <b/>
        <sz val="14"/>
        <rFont val="Arial Cyr"/>
        <family val="2"/>
        <charset val="204"/>
      </rPr>
      <t>(1200*500) (рост 2-4, 3-6)</t>
    </r>
  </si>
  <si>
    <t>Сиденье 30*30 см</t>
  </si>
  <si>
    <t>Окончания труб имеют пластиковые заглушки, высота табурета 44 см</t>
  </si>
  <si>
    <r>
      <rPr>
        <b/>
        <sz val="16"/>
        <rFont val="Arial Cyr"/>
        <charset val="204"/>
      </rPr>
      <t>ШК28</t>
    </r>
    <r>
      <rPr>
        <b/>
        <sz val="14"/>
        <rFont val="Arial Cyr"/>
        <family val="2"/>
        <charset val="204"/>
      </rPr>
      <t xml:space="preserve"> Антресоль</t>
    </r>
  </si>
  <si>
    <t>Антресоль</t>
  </si>
  <si>
    <r>
      <rPr>
        <b/>
        <sz val="18"/>
        <rFont val="Arial Cyr"/>
        <charset val="204"/>
      </rPr>
      <t>МС03</t>
    </r>
    <r>
      <rPr>
        <b/>
        <sz val="14"/>
        <rFont val="Arial Cyr"/>
        <charset val="204"/>
      </rPr>
      <t>(1500*700*760)</t>
    </r>
  </si>
  <si>
    <r>
      <t xml:space="preserve">Металл. труба - стандартный цвет по RAL7000 (св.серый).  При заказе другого цвета +5%.   Цвет ЛДСП бук1, столешницы кромка 2мм. Так же возможно изготовление в других цветах.  </t>
    </r>
    <r>
      <rPr>
        <b/>
        <sz val="18"/>
        <color rgb="FFFF0000"/>
        <rFont val="Arial"/>
        <family val="2"/>
        <charset val="204"/>
      </rPr>
      <t>Цена в прайсе окончательная, дополнительных скидок нет.</t>
    </r>
  </si>
  <si>
    <r>
      <rPr>
        <b/>
        <sz val="16"/>
        <rFont val="Arial Cyr"/>
        <family val="2"/>
        <charset val="204"/>
      </rPr>
      <t>ШК23</t>
    </r>
    <r>
      <rPr>
        <sz val="16"/>
        <rFont val="Arial CYR"/>
        <family val="2"/>
        <charset val="204"/>
      </rPr>
      <t xml:space="preserve"> дверь выс. </t>
    </r>
    <r>
      <rPr>
        <sz val="14"/>
        <rFont val="Arial Cyr"/>
        <family val="2"/>
        <charset val="204"/>
      </rPr>
      <t>(426х16х1960)</t>
    </r>
  </si>
  <si>
    <r>
      <rPr>
        <b/>
        <sz val="16"/>
        <rFont val="Arial Cyr"/>
        <family val="2"/>
        <charset val="204"/>
      </rPr>
      <t>ШК22</t>
    </r>
    <r>
      <rPr>
        <sz val="16"/>
        <rFont val="Arial CYR"/>
        <family val="2"/>
        <charset val="204"/>
      </rPr>
      <t xml:space="preserve"> дверь </t>
    </r>
    <r>
      <rPr>
        <sz val="14"/>
        <rFont val="Arial Cyr"/>
        <family val="2"/>
        <charset val="204"/>
      </rPr>
      <t>(426х16х781)</t>
    </r>
  </si>
  <si>
    <r>
      <rPr>
        <b/>
        <sz val="16"/>
        <rFont val="Arial Cyr"/>
        <family val="2"/>
        <charset val="204"/>
      </rPr>
      <t>ШК24</t>
    </r>
    <r>
      <rPr>
        <sz val="16"/>
        <rFont val="Arial CYR"/>
        <family val="2"/>
        <charset val="204"/>
      </rPr>
      <t xml:space="preserve"> дверь стекло </t>
    </r>
    <r>
      <rPr>
        <sz val="14"/>
        <rFont val="Arial Cyr"/>
        <family val="2"/>
        <charset val="204"/>
      </rPr>
      <t>(420х5х1185)</t>
    </r>
  </si>
  <si>
    <t xml:space="preserve"> (850х446х2010)</t>
  </si>
  <si>
    <t>(850х462х2010)</t>
  </si>
  <si>
    <t xml:space="preserve"> (850х462х2010</t>
  </si>
  <si>
    <t>(426х462х600)</t>
  </si>
  <si>
    <r>
      <t>ШК29</t>
    </r>
    <r>
      <rPr>
        <b/>
        <sz val="14"/>
        <rFont val="Arial Cyr"/>
        <charset val="204"/>
      </rPr>
      <t xml:space="preserve"> (850х462х600)</t>
    </r>
  </si>
  <si>
    <t>(426х446х2010)</t>
  </si>
  <si>
    <t>(426х462х2010)</t>
  </si>
  <si>
    <t>(850х446х815)</t>
  </si>
  <si>
    <t>(850х462х815)</t>
  </si>
  <si>
    <t>(1500х600х750)</t>
  </si>
  <si>
    <t>(850х462х2010</t>
  </si>
  <si>
    <r>
      <rPr>
        <b/>
        <sz val="16"/>
        <rFont val="Arial Cyr"/>
        <charset val="204"/>
      </rPr>
      <t>МБ06</t>
    </r>
    <r>
      <rPr>
        <b/>
        <sz val="14"/>
        <rFont val="Arial Cyr"/>
        <family val="2"/>
        <charset val="204"/>
      </rPr>
      <t>Стеллаж двухсторонний</t>
    </r>
  </si>
  <si>
    <r>
      <rPr>
        <b/>
        <sz val="16"/>
        <rFont val="Arial Cyr"/>
        <charset val="204"/>
      </rPr>
      <t xml:space="preserve">МБ12 </t>
    </r>
    <r>
      <rPr>
        <b/>
        <sz val="14"/>
        <rFont val="Arial Cyr"/>
        <family val="2"/>
        <charset val="204"/>
      </rPr>
      <t>Стеллаж односторонний</t>
    </r>
  </si>
  <si>
    <t>(860*350*2010)</t>
  </si>
  <si>
    <t>(860*700*2010)</t>
  </si>
  <si>
    <r>
      <t xml:space="preserve">МБ05 </t>
    </r>
    <r>
      <rPr>
        <b/>
        <sz val="14"/>
        <rFont val="Arial Cyr"/>
        <charset val="204"/>
      </rPr>
      <t>(860*450*2010)</t>
    </r>
  </si>
  <si>
    <r>
      <rPr>
        <b/>
        <sz val="16"/>
        <rFont val="Arial Cyr"/>
        <charset val="204"/>
      </rPr>
      <t>МБ07</t>
    </r>
    <r>
      <rPr>
        <b/>
        <sz val="14"/>
        <rFont val="Arial Cyr"/>
        <charset val="204"/>
      </rPr>
      <t xml:space="preserve"> Стол - барьер</t>
    </r>
  </si>
  <si>
    <r>
      <rPr>
        <b/>
        <sz val="16"/>
        <rFont val="Arial Cyr"/>
        <charset val="204"/>
      </rPr>
      <t>МБ08</t>
    </r>
    <r>
      <rPr>
        <b/>
        <sz val="14"/>
        <rFont val="Arial Cyr"/>
        <charset val="204"/>
      </rPr>
      <t xml:space="preserve"> Стол - кафедра</t>
    </r>
  </si>
</sst>
</file>

<file path=xl/styles.xml><?xml version="1.0" encoding="utf-8"?>
<styleSheet xmlns="http://schemas.openxmlformats.org/spreadsheetml/2006/main">
  <numFmts count="8">
    <numFmt numFmtId="164" formatCode="_-* #,##0.00_р_._-;\-* #,##0.00_р_._-;_-* &quot;-&quot;??_р_._-;_-@_-"/>
    <numFmt numFmtId="165" formatCode="0.0"/>
    <numFmt numFmtId="166" formatCode="#,##0&quot;р.&quot;"/>
    <numFmt numFmtId="167" formatCode="#,##0&quot;р.&quot;;[Red]#,##0&quot;р.&quot;"/>
    <numFmt numFmtId="168" formatCode="#,##0[$р.-419]"/>
    <numFmt numFmtId="169" formatCode="#,##0.0[$р.-419]"/>
    <numFmt numFmtId="170" formatCode="_-* #,##0.00_р_._-;\-* #,##0.00_р_._-;_-* \-??_р_._-;_-@_-"/>
    <numFmt numFmtId="171" formatCode="0.000"/>
  </numFmts>
  <fonts count="63"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18"/>
      <name val="Arial Cyr"/>
      <family val="2"/>
      <charset val="204"/>
    </font>
    <font>
      <sz val="16"/>
      <name val="Arial CYR"/>
      <family val="2"/>
      <charset val="204"/>
    </font>
    <font>
      <b/>
      <sz val="72"/>
      <name val="Arial Cyr"/>
      <family val="2"/>
      <charset val="204"/>
    </font>
    <font>
      <b/>
      <sz val="24"/>
      <name val="Arial Cyr"/>
      <family val="2"/>
      <charset val="204"/>
    </font>
    <font>
      <b/>
      <sz val="22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sz val="20"/>
      <name val="Arial Cyr"/>
      <family val="2"/>
      <charset val="204"/>
    </font>
    <font>
      <b/>
      <sz val="16"/>
      <name val="Arial Cyr"/>
      <family val="2"/>
      <charset val="204"/>
    </font>
    <font>
      <sz val="18"/>
      <name val="Arial Cyr"/>
      <family val="2"/>
      <charset val="204"/>
    </font>
    <font>
      <b/>
      <sz val="16"/>
      <color indexed="9"/>
      <name val="Arial Cyr"/>
      <family val="2"/>
      <charset val="204"/>
    </font>
    <font>
      <sz val="26"/>
      <name val="Arial Cyr"/>
      <family val="2"/>
      <charset val="204"/>
    </font>
    <font>
      <b/>
      <sz val="16"/>
      <name val="Arial Cyr"/>
      <charset val="204"/>
    </font>
    <font>
      <b/>
      <sz val="14"/>
      <name val="Arial Cyr"/>
      <charset val="204"/>
    </font>
    <font>
      <b/>
      <sz val="14"/>
      <name val="Arial Cyr"/>
      <family val="2"/>
      <charset val="204"/>
    </font>
    <font>
      <b/>
      <sz val="18"/>
      <name val="Arial Cyr"/>
      <charset val="204"/>
    </font>
    <font>
      <sz val="14"/>
      <name val="Arial Cyr"/>
      <family val="2"/>
      <charset val="204"/>
    </font>
    <font>
      <b/>
      <sz val="13"/>
      <name val="Arial Cyr"/>
      <family val="2"/>
      <charset val="204"/>
    </font>
    <font>
      <sz val="12"/>
      <name val="Arial Cyr"/>
      <family val="2"/>
      <charset val="204"/>
    </font>
    <font>
      <sz val="26"/>
      <name val="Arial Cyr"/>
      <charset val="204"/>
    </font>
    <font>
      <b/>
      <sz val="11"/>
      <name val="Arial Cyr"/>
      <family val="2"/>
      <charset val="204"/>
    </font>
    <font>
      <b/>
      <sz val="16"/>
      <name val="Arial"/>
      <family val="2"/>
      <charset val="204"/>
    </font>
    <font>
      <b/>
      <sz val="14"/>
      <color indexed="8"/>
      <name val="Arial Cyr"/>
      <family val="2"/>
      <charset val="204"/>
    </font>
    <font>
      <b/>
      <sz val="16"/>
      <color theme="0"/>
      <name val="Arial Cyr"/>
      <family val="2"/>
      <charset val="204"/>
    </font>
    <font>
      <sz val="13"/>
      <name val="Arial Cyr"/>
      <family val="2"/>
      <charset val="204"/>
    </font>
    <font>
      <b/>
      <sz val="10"/>
      <name val="Arial"/>
      <family val="2"/>
      <charset val="204"/>
    </font>
    <font>
      <b/>
      <sz val="10"/>
      <name val="Arial Cyr"/>
      <family val="2"/>
      <charset val="204"/>
    </font>
    <font>
      <b/>
      <sz val="16"/>
      <color theme="0"/>
      <name val="Arial Cyr"/>
      <charset val="204"/>
    </font>
    <font>
      <b/>
      <sz val="10"/>
      <color theme="0"/>
      <name val="Arial"/>
      <family val="2"/>
      <charset val="204"/>
    </font>
    <font>
      <sz val="16"/>
      <name val="Arial"/>
      <family val="2"/>
      <charset val="204"/>
    </font>
    <font>
      <b/>
      <sz val="13"/>
      <color indexed="10"/>
      <name val="Arial Cyr"/>
      <family val="2"/>
      <charset val="204"/>
    </font>
    <font>
      <b/>
      <sz val="10"/>
      <name val="Arial Cyr"/>
      <charset val="204"/>
    </font>
    <font>
      <b/>
      <u/>
      <sz val="11"/>
      <color indexed="18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  <charset val="204"/>
    </font>
    <font>
      <sz val="12"/>
      <color rgb="FF141414"/>
      <name val="Georgia"/>
      <family val="1"/>
      <charset val="204"/>
    </font>
    <font>
      <sz val="11"/>
      <color rgb="FF141414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rgb="FF141414"/>
      <name val="Georgia"/>
      <family val="1"/>
      <charset val="204"/>
    </font>
    <font>
      <sz val="10"/>
      <name val="Arial Cyr"/>
      <charset val="204"/>
    </font>
    <font>
      <u/>
      <sz val="10"/>
      <color theme="10"/>
      <name val="Arial"/>
      <family val="2"/>
      <charset val="204"/>
    </font>
    <font>
      <b/>
      <sz val="24"/>
      <name val="Arial Cyr"/>
      <charset val="204"/>
    </font>
    <font>
      <b/>
      <sz val="28"/>
      <name val="Arial Cyr"/>
      <family val="2"/>
      <charset val="204"/>
    </font>
    <font>
      <b/>
      <sz val="22"/>
      <color indexed="12"/>
      <name val="Arial Cyr"/>
      <family val="2"/>
      <charset val="204"/>
    </font>
    <font>
      <b/>
      <sz val="22"/>
      <color theme="10"/>
      <name val="Arial"/>
      <family val="2"/>
      <charset val="204"/>
    </font>
    <font>
      <sz val="14"/>
      <name val="Arial Cyr"/>
      <charset val="204"/>
    </font>
    <font>
      <b/>
      <sz val="13"/>
      <name val="Arial"/>
      <family val="2"/>
      <charset val="204"/>
    </font>
    <font>
      <sz val="13"/>
      <name val="Arial"/>
      <family val="2"/>
      <charset val="204"/>
    </font>
    <font>
      <sz val="11"/>
      <name val="Arial Cyr"/>
    </font>
    <font>
      <b/>
      <sz val="18"/>
      <name val="Arial"/>
      <family val="2"/>
      <charset val="204"/>
    </font>
    <font>
      <b/>
      <i/>
      <sz val="16"/>
      <color theme="5" tint="-0.249977111117893"/>
      <name val="Arial Cyr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b/>
      <sz val="12"/>
      <name val="Arial Cyr"/>
      <family val="2"/>
      <charset val="204"/>
    </font>
    <font>
      <sz val="16"/>
      <name val="Arial Cyr"/>
      <charset val="204"/>
    </font>
    <font>
      <b/>
      <sz val="11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16"/>
      <color rgb="FFFF0000"/>
      <name val="Arial CYR"/>
      <family val="2"/>
      <charset val="204"/>
    </font>
    <font>
      <sz val="1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0"/>
        <bgColor indexed="49"/>
      </patternFill>
    </fill>
    <fill>
      <patternFill patternType="solid">
        <fgColor indexed="45"/>
        <bgColor indexed="29"/>
      </patternFill>
    </fill>
    <fill>
      <patternFill patternType="solid">
        <fgColor indexed="23"/>
        <bgColor indexed="23"/>
      </patternFill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</fills>
  <borders count="37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7" fillId="0" borderId="0" applyNumberFormat="0" applyFill="0" applyBorder="0" applyAlignment="0" applyProtection="0"/>
    <xf numFmtId="0" fontId="35" fillId="0" borderId="0"/>
    <xf numFmtId="0" fontId="1" fillId="0" borderId="0"/>
    <xf numFmtId="170" fontId="1" fillId="0" borderId="0" applyFill="0" applyBorder="0" applyAlignment="0" applyProtection="0"/>
    <xf numFmtId="164" fontId="43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475">
    <xf numFmtId="0" fontId="0" fillId="0" borderId="0" xfId="0"/>
    <xf numFmtId="165" fontId="2" fillId="2" borderId="1" xfId="1" applyNumberFormat="1" applyFont="1" applyFill="1" applyBorder="1" applyAlignment="1">
      <alignment horizontal="left" vertical="center"/>
    </xf>
    <xf numFmtId="165" fontId="3" fillId="2" borderId="1" xfId="1" applyNumberFormat="1" applyFont="1" applyFill="1" applyBorder="1"/>
    <xf numFmtId="165" fontId="4" fillId="2" borderId="1" xfId="1" applyNumberFormat="1" applyFont="1" applyFill="1" applyBorder="1" applyAlignment="1">
      <alignment horizontal="center"/>
    </xf>
    <xf numFmtId="165" fontId="3" fillId="2" borderId="1" xfId="1" applyNumberFormat="1" applyFont="1" applyFill="1" applyBorder="1" applyAlignment="1">
      <alignment horizontal="center"/>
    </xf>
    <xf numFmtId="0" fontId="1" fillId="2" borderId="1" xfId="1" applyFill="1" applyBorder="1"/>
    <xf numFmtId="165" fontId="3" fillId="2" borderId="0" xfId="1" applyNumberFormat="1" applyFont="1" applyFill="1"/>
    <xf numFmtId="165" fontId="3" fillId="2" borderId="0" xfId="1" applyNumberFormat="1" applyFont="1" applyFill="1" applyBorder="1" applyAlignment="1"/>
    <xf numFmtId="165" fontId="3" fillId="2" borderId="0" xfId="1" applyNumberFormat="1" applyFont="1" applyFill="1" applyBorder="1"/>
    <xf numFmtId="165" fontId="2" fillId="2" borderId="0" xfId="1" applyNumberFormat="1" applyFont="1" applyFill="1" applyBorder="1" applyAlignment="1">
      <alignment horizontal="left" vertical="center"/>
    </xf>
    <xf numFmtId="165" fontId="6" fillId="2" borderId="0" xfId="1" applyNumberFormat="1" applyFont="1" applyFill="1" applyBorder="1" applyAlignment="1">
      <alignment horizontal="left"/>
    </xf>
    <xf numFmtId="165" fontId="5" fillId="2" borderId="0" xfId="1" applyNumberFormat="1" applyFont="1" applyFill="1" applyBorder="1" applyAlignment="1"/>
    <xf numFmtId="0" fontId="1" fillId="2" borderId="0" xfId="1" applyFill="1" applyBorder="1" applyAlignment="1"/>
    <xf numFmtId="165" fontId="6" fillId="2" borderId="0" xfId="1" applyNumberFormat="1" applyFont="1" applyFill="1" applyBorder="1" applyAlignment="1">
      <alignment horizontal="right"/>
    </xf>
    <xf numFmtId="0" fontId="1" fillId="2" borderId="0" xfId="1" applyFill="1" applyBorder="1" applyAlignment="1">
      <alignment horizontal="left"/>
    </xf>
    <xf numFmtId="0" fontId="1" fillId="2" borderId="0" xfId="1" applyFill="1" applyAlignment="1">
      <alignment horizontal="left"/>
    </xf>
    <xf numFmtId="165" fontId="10" fillId="2" borderId="0" xfId="1" applyNumberFormat="1" applyFont="1" applyFill="1"/>
    <xf numFmtId="165" fontId="10" fillId="2" borderId="0" xfId="1" applyNumberFormat="1" applyFont="1" applyFill="1" applyBorder="1" applyAlignment="1"/>
    <xf numFmtId="165" fontId="8" fillId="2" borderId="7" xfId="1" applyNumberFormat="1" applyFont="1" applyFill="1" applyBorder="1" applyAlignment="1">
      <alignment horizontal="left"/>
    </xf>
    <xf numFmtId="165" fontId="8" fillId="2" borderId="0" xfId="1" applyNumberFormat="1" applyFont="1" applyFill="1" applyBorder="1" applyAlignment="1">
      <alignment horizontal="left"/>
    </xf>
    <xf numFmtId="165" fontId="9" fillId="2" borderId="0" xfId="1" applyNumberFormat="1" applyFont="1" applyFill="1" applyBorder="1" applyAlignment="1">
      <alignment horizontal="left"/>
    </xf>
    <xf numFmtId="0" fontId="10" fillId="2" borderId="0" xfId="1" applyNumberFormat="1" applyFont="1" applyFill="1" applyBorder="1" applyAlignment="1">
      <alignment horizontal="center"/>
    </xf>
    <xf numFmtId="2" fontId="10" fillId="2" borderId="0" xfId="1" applyNumberFormat="1" applyFont="1" applyFill="1" applyAlignment="1">
      <alignment horizontal="center"/>
    </xf>
    <xf numFmtId="165" fontId="10" fillId="2" borderId="0" xfId="1" applyNumberFormat="1" applyFont="1" applyFill="1" applyAlignment="1">
      <alignment wrapText="1"/>
    </xf>
    <xf numFmtId="0" fontId="12" fillId="2" borderId="0" xfId="1" applyNumberFormat="1" applyFont="1" applyFill="1" applyBorder="1" applyAlignment="1">
      <alignment horizontal="center"/>
    </xf>
    <xf numFmtId="2" fontId="12" fillId="2" borderId="0" xfId="1" applyNumberFormat="1" applyFont="1" applyFill="1" applyAlignment="1">
      <alignment horizontal="center"/>
    </xf>
    <xf numFmtId="165" fontId="3" fillId="2" borderId="0" xfId="1" applyNumberFormat="1" applyFont="1" applyFill="1" applyAlignment="1">
      <alignment wrapText="1"/>
    </xf>
    <xf numFmtId="165" fontId="9" fillId="2" borderId="0" xfId="1" applyNumberFormat="1" applyFont="1" applyFill="1" applyBorder="1" applyAlignment="1">
      <alignment wrapText="1"/>
    </xf>
    <xf numFmtId="165" fontId="9" fillId="6" borderId="0" xfId="1" applyNumberFormat="1" applyFont="1" applyFill="1" applyBorder="1" applyAlignment="1">
      <alignment horizontal="center" vertical="top"/>
    </xf>
    <xf numFmtId="0" fontId="13" fillId="6" borderId="0" xfId="1" applyNumberFormat="1" applyFont="1" applyFill="1" applyBorder="1" applyAlignment="1">
      <alignment horizontal="center"/>
    </xf>
    <xf numFmtId="2" fontId="13" fillId="6" borderId="0" xfId="1" applyNumberFormat="1" applyFont="1" applyFill="1" applyBorder="1" applyAlignment="1">
      <alignment horizontal="center"/>
    </xf>
    <xf numFmtId="165" fontId="13" fillId="6" borderId="0" xfId="1" applyNumberFormat="1" applyFont="1" applyFill="1" applyBorder="1" applyAlignment="1"/>
    <xf numFmtId="165" fontId="9" fillId="2" borderId="0" xfId="1" applyNumberFormat="1" applyFont="1" applyFill="1" applyBorder="1" applyAlignment="1"/>
    <xf numFmtId="165" fontId="2" fillId="2" borderId="7" xfId="1" applyNumberFormat="1" applyFont="1" applyFill="1" applyBorder="1" applyAlignment="1">
      <alignment horizontal="left"/>
    </xf>
    <xf numFmtId="165" fontId="15" fillId="2" borderId="0" xfId="1" applyNumberFormat="1" applyFont="1" applyFill="1" applyBorder="1" applyAlignment="1">
      <alignment horizontal="center"/>
    </xf>
    <xf numFmtId="165" fontId="15" fillId="2" borderId="0" xfId="1" applyNumberFormat="1" applyFont="1" applyFill="1" applyBorder="1" applyAlignment="1">
      <alignment horizontal="left" vertical="top"/>
    </xf>
    <xf numFmtId="165" fontId="17" fillId="2" borderId="8" xfId="1" applyNumberFormat="1" applyFont="1" applyFill="1" applyBorder="1" applyAlignment="1">
      <alignment wrapText="1"/>
    </xf>
    <xf numFmtId="165" fontId="17" fillId="2" borderId="0" xfId="1" applyNumberFormat="1" applyFont="1" applyFill="1" applyBorder="1" applyAlignment="1">
      <alignment wrapText="1"/>
    </xf>
    <xf numFmtId="0" fontId="17" fillId="6" borderId="0" xfId="1" applyNumberFormat="1" applyFont="1" applyFill="1" applyBorder="1" applyAlignment="1">
      <alignment horizontal="center"/>
    </xf>
    <xf numFmtId="2" fontId="17" fillId="6" borderId="0" xfId="1" applyNumberFormat="1" applyFont="1" applyFill="1" applyBorder="1" applyAlignment="1">
      <alignment horizontal="center"/>
    </xf>
    <xf numFmtId="165" fontId="17" fillId="6" borderId="0" xfId="1" applyNumberFormat="1" applyFont="1" applyFill="1" applyBorder="1" applyAlignment="1"/>
    <xf numFmtId="165" fontId="17" fillId="2" borderId="0" xfId="1" applyNumberFormat="1" applyFont="1" applyFill="1" applyBorder="1" applyAlignment="1"/>
    <xf numFmtId="165" fontId="18" fillId="2" borderId="7" xfId="1" applyNumberFormat="1" applyFont="1" applyFill="1" applyBorder="1" applyAlignment="1">
      <alignment horizontal="left"/>
    </xf>
    <xf numFmtId="165" fontId="18" fillId="2" borderId="0" xfId="1" applyNumberFormat="1" applyFont="1" applyFill="1" applyBorder="1" applyAlignment="1">
      <alignment horizontal="center"/>
    </xf>
    <xf numFmtId="165" fontId="18" fillId="2" borderId="8" xfId="1" applyNumberFormat="1" applyFont="1" applyFill="1" applyBorder="1" applyAlignment="1">
      <alignment horizontal="center"/>
    </xf>
    <xf numFmtId="165" fontId="18" fillId="2" borderId="7" xfId="1" applyNumberFormat="1" applyFont="1" applyFill="1" applyBorder="1" applyAlignment="1">
      <alignment horizontal="center"/>
    </xf>
    <xf numFmtId="165" fontId="19" fillId="2" borderId="7" xfId="1" applyNumberFormat="1" applyFont="1" applyFill="1" applyBorder="1" applyAlignment="1"/>
    <xf numFmtId="0" fontId="19" fillId="0" borderId="0" xfId="1" applyFont="1" applyBorder="1" applyAlignment="1"/>
    <xf numFmtId="0" fontId="19" fillId="0" borderId="8" xfId="1" applyFont="1" applyBorder="1" applyAlignment="1"/>
    <xf numFmtId="165" fontId="18" fillId="2" borderId="0" xfId="1" applyNumberFormat="1" applyFont="1" applyFill="1" applyBorder="1" applyAlignment="1">
      <alignment horizontal="left"/>
    </xf>
    <xf numFmtId="165" fontId="18" fillId="2" borderId="8" xfId="1" applyNumberFormat="1" applyFont="1" applyFill="1" applyBorder="1" applyAlignment="1">
      <alignment horizontal="left"/>
    </xf>
    <xf numFmtId="165" fontId="17" fillId="2" borderId="7" xfId="1" applyNumberFormat="1" applyFont="1" applyFill="1" applyBorder="1" applyAlignment="1"/>
    <xf numFmtId="0" fontId="1" fillId="0" borderId="0" xfId="1" applyBorder="1" applyAlignment="1"/>
    <xf numFmtId="0" fontId="1" fillId="0" borderId="8" xfId="1" applyBorder="1" applyAlignment="1"/>
    <xf numFmtId="165" fontId="17" fillId="2" borderId="8" xfId="1" applyNumberFormat="1" applyFont="1" applyFill="1" applyBorder="1" applyAlignment="1"/>
    <xf numFmtId="165" fontId="3" fillId="2" borderId="0" xfId="1" applyNumberFormat="1" applyFont="1" applyFill="1" applyBorder="1" applyAlignment="1">
      <alignment wrapText="1"/>
    </xf>
    <xf numFmtId="165" fontId="18" fillId="6" borderId="0" xfId="1" applyNumberFormat="1" applyFont="1" applyFill="1" applyBorder="1" applyAlignment="1">
      <alignment horizontal="center"/>
    </xf>
    <xf numFmtId="0" fontId="20" fillId="6" borderId="0" xfId="1" applyNumberFormat="1" applyFont="1" applyFill="1" applyBorder="1" applyAlignment="1">
      <alignment horizontal="center"/>
    </xf>
    <xf numFmtId="2" fontId="12" fillId="6" borderId="0" xfId="1" applyNumberFormat="1" applyFont="1" applyFill="1" applyBorder="1" applyAlignment="1">
      <alignment horizontal="center"/>
    </xf>
    <xf numFmtId="165" fontId="3" fillId="6" borderId="0" xfId="1" applyNumberFormat="1" applyFont="1" applyFill="1" applyBorder="1" applyAlignment="1"/>
    <xf numFmtId="0" fontId="11" fillId="6" borderId="7" xfId="1" applyNumberFormat="1" applyFont="1" applyFill="1" applyBorder="1" applyAlignment="1">
      <alignment horizontal="center"/>
    </xf>
    <xf numFmtId="0" fontId="11" fillId="6" borderId="0" xfId="1" applyNumberFormat="1" applyFont="1" applyFill="1" applyBorder="1" applyAlignment="1">
      <alignment horizontal="center"/>
    </xf>
    <xf numFmtId="0" fontId="11" fillId="6" borderId="8" xfId="1" applyNumberFormat="1" applyFont="1" applyFill="1" applyBorder="1" applyAlignment="1">
      <alignment horizontal="center"/>
    </xf>
    <xf numFmtId="165" fontId="3" fillId="0" borderId="0" xfId="1" applyNumberFormat="1" applyFont="1" applyFill="1" applyBorder="1" applyAlignment="1">
      <alignment wrapText="1"/>
    </xf>
    <xf numFmtId="165" fontId="3" fillId="0" borderId="0" xfId="1" applyNumberFormat="1" applyFont="1" applyFill="1" applyBorder="1" applyAlignment="1"/>
    <xf numFmtId="165" fontId="3" fillId="0" borderId="8" xfId="1" applyNumberFormat="1" applyFont="1" applyFill="1" applyBorder="1" applyAlignment="1">
      <alignment wrapText="1"/>
    </xf>
    <xf numFmtId="165" fontId="3" fillId="2" borderId="7" xfId="1" applyNumberFormat="1" applyFont="1" applyFill="1" applyBorder="1" applyAlignment="1"/>
    <xf numFmtId="165" fontId="3" fillId="2" borderId="8" xfId="1" applyNumberFormat="1" applyFont="1" applyFill="1" applyBorder="1" applyAlignment="1"/>
    <xf numFmtId="165" fontId="21" fillId="2" borderId="0" xfId="1" applyNumberFormat="1" applyFont="1" applyFill="1" applyBorder="1" applyAlignment="1">
      <alignment horizontal="center" vertical="center"/>
    </xf>
    <xf numFmtId="165" fontId="21" fillId="2" borderId="8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Alignment="1"/>
    <xf numFmtId="1" fontId="15" fillId="2" borderId="7" xfId="1" applyNumberFormat="1" applyFont="1" applyFill="1" applyBorder="1" applyAlignment="1">
      <alignment horizontal="right"/>
    </xf>
    <xf numFmtId="1" fontId="15" fillId="2" borderId="0" xfId="1" applyNumberFormat="1" applyFont="1" applyFill="1" applyBorder="1" applyAlignment="1">
      <alignment horizontal="right"/>
    </xf>
    <xf numFmtId="1" fontId="18" fillId="2" borderId="0" xfId="1" applyNumberFormat="1" applyFont="1" applyFill="1" applyBorder="1" applyAlignment="1">
      <alignment horizontal="right"/>
    </xf>
    <xf numFmtId="1" fontId="9" fillId="2" borderId="7" xfId="1" applyNumberFormat="1" applyFont="1" applyFill="1" applyBorder="1" applyAlignment="1"/>
    <xf numFmtId="1" fontId="9" fillId="2" borderId="0" xfId="1" applyNumberFormat="1" applyFont="1" applyFill="1" applyBorder="1" applyAlignment="1">
      <alignment horizontal="right"/>
    </xf>
    <xf numFmtId="165" fontId="9" fillId="2" borderId="0" xfId="1" applyNumberFormat="1" applyFont="1" applyFill="1" applyBorder="1" applyAlignment="1">
      <alignment horizontal="right"/>
    </xf>
    <xf numFmtId="1" fontId="9" fillId="2" borderId="7" xfId="1" applyNumberFormat="1" applyFont="1" applyFill="1" applyBorder="1" applyAlignment="1">
      <alignment horizontal="right"/>
    </xf>
    <xf numFmtId="165" fontId="9" fillId="2" borderId="0" xfId="1" applyNumberFormat="1" applyFont="1" applyFill="1" applyBorder="1" applyAlignment="1">
      <alignment horizontal="center"/>
    </xf>
    <xf numFmtId="165" fontId="9" fillId="2" borderId="7" xfId="1" applyNumberFormat="1" applyFont="1" applyFill="1" applyBorder="1" applyAlignment="1">
      <alignment horizontal="left"/>
    </xf>
    <xf numFmtId="1" fontId="9" fillId="6" borderId="0" xfId="1" applyNumberFormat="1" applyFont="1" applyFill="1" applyBorder="1" applyAlignment="1">
      <alignment horizontal="right"/>
    </xf>
    <xf numFmtId="167" fontId="9" fillId="6" borderId="0" xfId="1" applyNumberFormat="1" applyFont="1" applyFill="1" applyBorder="1" applyAlignment="1">
      <alignment horizontal="center"/>
    </xf>
    <xf numFmtId="0" fontId="9" fillId="6" borderId="0" xfId="1" applyFont="1" applyFill="1" applyBorder="1" applyAlignment="1"/>
    <xf numFmtId="2" fontId="9" fillId="6" borderId="0" xfId="1" applyNumberFormat="1" applyFont="1" applyFill="1" applyBorder="1" applyAlignment="1">
      <alignment horizontal="center"/>
    </xf>
    <xf numFmtId="165" fontId="9" fillId="6" borderId="0" xfId="1" applyNumberFormat="1" applyFont="1" applyFill="1" applyBorder="1" applyAlignment="1"/>
    <xf numFmtId="165" fontId="9" fillId="2" borderId="0" xfId="1" applyNumberFormat="1" applyFont="1" applyFill="1" applyBorder="1" applyAlignment="1">
      <alignment horizontal="center" vertical="top"/>
    </xf>
    <xf numFmtId="1" fontId="3" fillId="2" borderId="0" xfId="1" applyNumberFormat="1" applyFont="1" applyFill="1" applyBorder="1" applyAlignment="1"/>
    <xf numFmtId="165" fontId="3" fillId="2" borderId="0" xfId="1" applyNumberFormat="1" applyFont="1" applyFill="1" applyAlignment="1">
      <alignment horizontal="center"/>
    </xf>
    <xf numFmtId="165" fontId="3" fillId="2" borderId="0" xfId="1" applyNumberFormat="1" applyFont="1" applyFill="1" applyBorder="1" applyAlignment="1">
      <alignment horizontal="center"/>
    </xf>
    <xf numFmtId="165" fontId="13" fillId="2" borderId="0" xfId="1" applyNumberFormat="1" applyFont="1" applyFill="1" applyAlignment="1">
      <alignment horizontal="center" vertical="center"/>
    </xf>
    <xf numFmtId="1" fontId="17" fillId="2" borderId="0" xfId="1" applyNumberFormat="1" applyFont="1" applyFill="1" applyBorder="1"/>
    <xf numFmtId="1" fontId="17" fillId="2" borderId="0" xfId="1" applyNumberFormat="1" applyFont="1" applyFill="1" applyBorder="1" applyAlignment="1"/>
    <xf numFmtId="1" fontId="17" fillId="2" borderId="0" xfId="1" applyNumberFormat="1" applyFont="1" applyFill="1"/>
    <xf numFmtId="165" fontId="13" fillId="6" borderId="7" xfId="1" applyNumberFormat="1" applyFont="1" applyFill="1" applyBorder="1" applyAlignment="1">
      <alignment horizontal="left" vertical="top"/>
    </xf>
    <xf numFmtId="0" fontId="13" fillId="0" borderId="0" xfId="1" applyFont="1" applyBorder="1" applyAlignment="1">
      <alignment horizontal="left" vertical="top"/>
    </xf>
    <xf numFmtId="0" fontId="14" fillId="0" borderId="0" xfId="1" applyFont="1" applyBorder="1" applyAlignment="1">
      <alignment horizontal="left" vertical="top"/>
    </xf>
    <xf numFmtId="165" fontId="13" fillId="6" borderId="0" xfId="1" applyNumberFormat="1" applyFont="1" applyFill="1" applyBorder="1" applyAlignment="1">
      <alignment horizontal="left" vertical="top"/>
    </xf>
    <xf numFmtId="0" fontId="13" fillId="0" borderId="8" xfId="1" applyFont="1" applyBorder="1" applyAlignment="1">
      <alignment horizontal="left" vertical="top"/>
    </xf>
    <xf numFmtId="165" fontId="14" fillId="6" borderId="0" xfId="1" applyNumberFormat="1" applyFont="1" applyFill="1" applyBorder="1" applyAlignment="1">
      <alignment horizontal="left" vertical="top"/>
    </xf>
    <xf numFmtId="165" fontId="13" fillId="6" borderId="8" xfId="1" applyNumberFormat="1" applyFont="1" applyFill="1" applyBorder="1" applyAlignment="1">
      <alignment horizontal="left" vertical="top"/>
    </xf>
    <xf numFmtId="165" fontId="13" fillId="2" borderId="0" xfId="1" applyNumberFormat="1" applyFont="1" applyFill="1" applyAlignment="1">
      <alignment horizontal="left"/>
    </xf>
    <xf numFmtId="165" fontId="13" fillId="2" borderId="0" xfId="1" applyNumberFormat="1" applyFont="1" applyFill="1"/>
    <xf numFmtId="0" fontId="18" fillId="2" borderId="0" xfId="1" applyFont="1" applyFill="1" applyBorder="1" applyAlignment="1">
      <alignment horizontal="center"/>
    </xf>
    <xf numFmtId="165" fontId="25" fillId="2" borderId="8" xfId="1" applyNumberFormat="1" applyFont="1" applyFill="1" applyBorder="1" applyAlignment="1">
      <alignment horizontal="center"/>
    </xf>
    <xf numFmtId="165" fontId="25" fillId="2" borderId="7" xfId="1" applyNumberFormat="1" applyFont="1" applyFill="1" applyBorder="1" applyAlignment="1">
      <alignment horizontal="center"/>
    </xf>
    <xf numFmtId="165" fontId="25" fillId="2" borderId="0" xfId="1" applyNumberFormat="1" applyFont="1" applyFill="1" applyBorder="1" applyAlignment="1">
      <alignment horizontal="center"/>
    </xf>
    <xf numFmtId="165" fontId="25" fillId="0" borderId="0" xfId="1" applyNumberFormat="1" applyFont="1" applyFill="1" applyBorder="1" applyAlignment="1">
      <alignment horizontal="center"/>
    </xf>
    <xf numFmtId="165" fontId="25" fillId="0" borderId="8" xfId="1" applyNumberFormat="1" applyFont="1" applyFill="1" applyBorder="1" applyAlignment="1">
      <alignment horizontal="center"/>
    </xf>
    <xf numFmtId="49" fontId="3" fillId="2" borderId="0" xfId="1" applyNumberFormat="1" applyFont="1" applyFill="1"/>
    <xf numFmtId="165" fontId="9" fillId="2" borderId="10" xfId="1" applyNumberFormat="1" applyFont="1" applyFill="1" applyBorder="1" applyAlignment="1">
      <alignment horizontal="right"/>
    </xf>
    <xf numFmtId="165" fontId="25" fillId="2" borderId="0" xfId="1" applyNumberFormat="1" applyFont="1" applyFill="1" applyBorder="1" applyAlignment="1">
      <alignment horizontal="left"/>
    </xf>
    <xf numFmtId="1" fontId="3" fillId="2" borderId="0" xfId="1" applyNumberFormat="1" applyFont="1" applyFill="1" applyAlignment="1">
      <alignment horizontal="right"/>
    </xf>
    <xf numFmtId="1" fontId="3" fillId="2" borderId="0" xfId="1" applyNumberFormat="1" applyFont="1" applyFill="1" applyBorder="1" applyAlignment="1">
      <alignment horizontal="right"/>
    </xf>
    <xf numFmtId="1" fontId="17" fillId="2" borderId="0" xfId="1" applyNumberFormat="1" applyFont="1" applyFill="1" applyAlignment="1">
      <alignment horizontal="right"/>
    </xf>
    <xf numFmtId="1" fontId="17" fillId="2" borderId="0" xfId="1" applyNumberFormat="1" applyFont="1" applyFill="1" applyBorder="1" applyAlignment="1">
      <alignment horizontal="right"/>
    </xf>
    <xf numFmtId="1" fontId="13" fillId="0" borderId="7" xfId="1" applyNumberFormat="1" applyFont="1" applyFill="1" applyBorder="1" applyAlignment="1"/>
    <xf numFmtId="1" fontId="15" fillId="0" borderId="0" xfId="1" applyNumberFormat="1" applyFont="1" applyFill="1" applyBorder="1" applyAlignment="1"/>
    <xf numFmtId="1" fontId="18" fillId="0" borderId="0" xfId="1" applyNumberFormat="1" applyFont="1" applyFill="1" applyBorder="1" applyAlignment="1"/>
    <xf numFmtId="166" fontId="23" fillId="0" borderId="0" xfId="1" applyNumberFormat="1" applyFont="1" applyFill="1" applyBorder="1" applyAlignment="1"/>
    <xf numFmtId="1" fontId="13" fillId="0" borderId="0" xfId="1" applyNumberFormat="1" applyFont="1" applyFill="1" applyBorder="1" applyAlignment="1"/>
    <xf numFmtId="1" fontId="17" fillId="0" borderId="8" xfId="1" applyNumberFormat="1" applyFont="1" applyFill="1" applyBorder="1" applyAlignment="1"/>
    <xf numFmtId="1" fontId="17" fillId="0" borderId="0" xfId="1" applyNumberFormat="1" applyFont="1" applyFill="1" applyBorder="1" applyAlignment="1"/>
    <xf numFmtId="0" fontId="9" fillId="0" borderId="0" xfId="1" applyFont="1" applyFill="1" applyBorder="1" applyAlignment="1">
      <alignment vertical="top"/>
    </xf>
    <xf numFmtId="1" fontId="17" fillId="0" borderId="0" xfId="1" applyNumberFormat="1" applyFont="1" applyFill="1" applyAlignment="1"/>
    <xf numFmtId="165" fontId="9" fillId="6" borderId="7" xfId="1" applyNumberFormat="1" applyFont="1" applyFill="1" applyBorder="1" applyAlignment="1">
      <alignment horizontal="left" vertical="top"/>
    </xf>
    <xf numFmtId="0" fontId="1" fillId="0" borderId="0" xfId="1" applyBorder="1" applyAlignment="1">
      <alignment horizontal="left" vertical="top"/>
    </xf>
    <xf numFmtId="165" fontId="9" fillId="6" borderId="0" xfId="1" applyNumberFormat="1" applyFont="1" applyFill="1" applyBorder="1" applyAlignment="1">
      <alignment horizontal="left" vertical="top"/>
    </xf>
    <xf numFmtId="0" fontId="1" fillId="0" borderId="7" xfId="1" applyBorder="1" applyAlignment="1">
      <alignment horizontal="left" vertical="top"/>
    </xf>
    <xf numFmtId="0" fontId="9" fillId="2" borderId="0" xfId="1" applyFont="1" applyFill="1" applyBorder="1" applyAlignment="1">
      <alignment horizontal="center" vertical="top"/>
    </xf>
    <xf numFmtId="0" fontId="9" fillId="2" borderId="8" xfId="1" applyFont="1" applyFill="1" applyBorder="1" applyAlignment="1">
      <alignment horizontal="center" vertical="top"/>
    </xf>
    <xf numFmtId="0" fontId="9" fillId="2" borderId="7" xfId="1" applyFont="1" applyFill="1" applyBorder="1" applyAlignment="1">
      <alignment horizontal="center" vertical="top"/>
    </xf>
    <xf numFmtId="165" fontId="9" fillId="2" borderId="8" xfId="1" applyNumberFormat="1" applyFont="1" applyFill="1" applyBorder="1" applyAlignment="1">
      <alignment horizontal="center" vertical="top"/>
    </xf>
    <xf numFmtId="0" fontId="18" fillId="2" borderId="8" xfId="1" applyFont="1" applyFill="1" applyBorder="1" applyAlignment="1">
      <alignment horizontal="center"/>
    </xf>
    <xf numFmtId="0" fontId="18" fillId="2" borderId="7" xfId="1" applyFont="1" applyFill="1" applyBorder="1" applyAlignment="1">
      <alignment horizontal="center"/>
    </xf>
    <xf numFmtId="0" fontId="18" fillId="2" borderId="0" xfId="1" applyFont="1" applyFill="1" applyBorder="1" applyAlignment="1">
      <alignment horizontal="left"/>
    </xf>
    <xf numFmtId="0" fontId="25" fillId="2" borderId="0" xfId="1" applyFont="1" applyFill="1" applyBorder="1" applyAlignment="1">
      <alignment horizontal="center"/>
    </xf>
    <xf numFmtId="0" fontId="25" fillId="2" borderId="8" xfId="1" applyFont="1" applyFill="1" applyBorder="1" applyAlignment="1">
      <alignment horizontal="center"/>
    </xf>
    <xf numFmtId="1" fontId="3" fillId="2" borderId="8" xfId="1" applyNumberFormat="1" applyFont="1" applyFill="1" applyBorder="1" applyAlignment="1"/>
    <xf numFmtId="1" fontId="3" fillId="2" borderId="7" xfId="1" applyNumberFormat="1" applyFont="1" applyFill="1" applyBorder="1" applyAlignment="1"/>
    <xf numFmtId="1" fontId="17" fillId="2" borderId="8" xfId="1" applyNumberFormat="1" applyFont="1" applyFill="1" applyBorder="1" applyAlignment="1"/>
    <xf numFmtId="1" fontId="17" fillId="2" borderId="7" xfId="1" applyNumberFormat="1" applyFont="1" applyFill="1" applyBorder="1" applyAlignment="1"/>
    <xf numFmtId="0" fontId="17" fillId="2" borderId="0" xfId="1" applyFont="1" applyFill="1" applyBorder="1" applyAlignment="1"/>
    <xf numFmtId="166" fontId="9" fillId="2" borderId="0" xfId="1" applyNumberFormat="1" applyFont="1" applyFill="1" applyBorder="1" applyAlignment="1">
      <alignment horizontal="center"/>
    </xf>
    <xf numFmtId="166" fontId="9" fillId="2" borderId="8" xfId="1" applyNumberFormat="1" applyFont="1" applyFill="1" applyBorder="1" applyAlignment="1">
      <alignment horizontal="center"/>
    </xf>
    <xf numFmtId="166" fontId="9" fillId="2" borderId="7" xfId="1" applyNumberFormat="1" applyFont="1" applyFill="1" applyBorder="1" applyAlignment="1">
      <alignment horizontal="center"/>
    </xf>
    <xf numFmtId="1" fontId="11" fillId="0" borderId="7" xfId="1" applyNumberFormat="1" applyFont="1" applyFill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3" fontId="18" fillId="2" borderId="0" xfId="1" applyNumberFormat="1" applyFont="1" applyFill="1" applyBorder="1" applyAlignment="1">
      <alignment horizontal="center"/>
    </xf>
    <xf numFmtId="168" fontId="15" fillId="2" borderId="0" xfId="1" applyNumberFormat="1" applyFont="1" applyFill="1" applyBorder="1" applyAlignment="1">
      <alignment horizontal="center"/>
    </xf>
    <xf numFmtId="165" fontId="17" fillId="2" borderId="0" xfId="1" applyNumberFormat="1" applyFont="1" applyFill="1" applyBorder="1"/>
    <xf numFmtId="165" fontId="18" fillId="2" borderId="0" xfId="1" applyNumberFormat="1" applyFont="1" applyFill="1" applyBorder="1" applyAlignment="1">
      <alignment horizontal="right"/>
    </xf>
    <xf numFmtId="165" fontId="9" fillId="2" borderId="0" xfId="1" applyNumberFormat="1" applyFont="1" applyFill="1" applyBorder="1" applyAlignment="1">
      <alignment horizontal="left" vertical="top"/>
    </xf>
    <xf numFmtId="0" fontId="3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center" wrapText="1"/>
    </xf>
    <xf numFmtId="0" fontId="18" fillId="2" borderId="9" xfId="1" applyFont="1" applyFill="1" applyBorder="1" applyAlignment="1">
      <alignment horizontal="center"/>
    </xf>
    <xf numFmtId="0" fontId="18" fillId="2" borderId="10" xfId="1" applyFont="1" applyFill="1" applyBorder="1" applyAlignment="1">
      <alignment horizontal="center"/>
    </xf>
    <xf numFmtId="165" fontId="15" fillId="2" borderId="0" xfId="1" applyNumberFormat="1" applyFont="1" applyFill="1" applyBorder="1" applyAlignment="1">
      <alignment horizontal="left"/>
    </xf>
    <xf numFmtId="165" fontId="15" fillId="2" borderId="0" xfId="1" applyNumberFormat="1" applyFont="1" applyFill="1" applyBorder="1" applyAlignment="1">
      <alignment horizontal="right"/>
    </xf>
    <xf numFmtId="165" fontId="18" fillId="2" borderId="0" xfId="1" applyNumberFormat="1" applyFont="1" applyFill="1" applyBorder="1" applyAlignment="1">
      <alignment horizontal="left" vertical="top"/>
    </xf>
    <xf numFmtId="166" fontId="9" fillId="2" borderId="0" xfId="1" applyNumberFormat="1" applyFont="1" applyFill="1" applyBorder="1" applyAlignment="1">
      <alignment horizontal="center" vertical="top"/>
    </xf>
    <xf numFmtId="169" fontId="15" fillId="2" borderId="0" xfId="1" applyNumberFormat="1" applyFont="1" applyFill="1" applyBorder="1" applyAlignment="1">
      <alignment horizontal="right" vertical="top"/>
    </xf>
    <xf numFmtId="168" fontId="9" fillId="2" borderId="0" xfId="1" applyNumberFormat="1" applyFont="1" applyFill="1" applyBorder="1" applyAlignment="1">
      <alignment horizontal="left"/>
    </xf>
    <xf numFmtId="165" fontId="13" fillId="2" borderId="0" xfId="1" applyNumberFormat="1" applyFont="1" applyFill="1" applyBorder="1" applyAlignment="1">
      <alignment wrapText="1"/>
    </xf>
    <xf numFmtId="0" fontId="1" fillId="0" borderId="0" xfId="1" applyBorder="1" applyAlignment="1">
      <alignment wrapText="1"/>
    </xf>
    <xf numFmtId="0" fontId="1" fillId="0" borderId="0" xfId="1" applyAlignment="1">
      <alignment wrapText="1"/>
    </xf>
    <xf numFmtId="0" fontId="32" fillId="0" borderId="0" xfId="1" applyFont="1" applyAlignment="1"/>
    <xf numFmtId="0" fontId="1" fillId="0" borderId="0" xfId="1" applyAlignment="1"/>
    <xf numFmtId="0" fontId="33" fillId="0" borderId="0" xfId="1" applyFont="1" applyAlignment="1"/>
    <xf numFmtId="0" fontId="34" fillId="0" borderId="0" xfId="1" applyFont="1" applyAlignment="1"/>
    <xf numFmtId="0" fontId="36" fillId="0" borderId="15" xfId="3" applyFont="1" applyBorder="1" applyAlignment="1">
      <alignment horizontal="left" vertical="center"/>
    </xf>
    <xf numFmtId="0" fontId="34" fillId="0" borderId="15" xfId="1" applyFont="1" applyBorder="1" applyAlignment="1"/>
    <xf numFmtId="0" fontId="36" fillId="0" borderId="16" xfId="3" applyFont="1" applyBorder="1" applyAlignment="1">
      <alignment horizontal="center" vertical="center"/>
    </xf>
    <xf numFmtId="0" fontId="36" fillId="0" borderId="17" xfId="3" applyFont="1" applyBorder="1" applyAlignment="1">
      <alignment horizontal="center"/>
    </xf>
    <xf numFmtId="0" fontId="36" fillId="0" borderId="15" xfId="3" applyFont="1" applyBorder="1" applyAlignment="1"/>
    <xf numFmtId="0" fontId="37" fillId="0" borderId="7" xfId="0" applyFont="1" applyBorder="1"/>
    <xf numFmtId="0" fontId="36" fillId="0" borderId="0" xfId="3" applyFont="1" applyBorder="1" applyAlignment="1">
      <alignment horizontal="center" vertical="center"/>
    </xf>
    <xf numFmtId="0" fontId="36" fillId="0" borderId="8" xfId="3" applyFont="1" applyBorder="1" applyAlignment="1">
      <alignment horizontal="center"/>
    </xf>
    <xf numFmtId="0" fontId="34" fillId="0" borderId="16" xfId="1" applyFont="1" applyBorder="1" applyAlignment="1"/>
    <xf numFmtId="0" fontId="38" fillId="0" borderId="7" xfId="0" applyFont="1" applyBorder="1" applyAlignment="1"/>
    <xf numFmtId="0" fontId="36" fillId="0" borderId="21" xfId="3" applyFont="1" applyBorder="1" applyAlignment="1">
      <alignment horizontal="center"/>
    </xf>
    <xf numFmtId="0" fontId="36" fillId="0" borderId="22" xfId="3" applyFont="1" applyBorder="1" applyAlignment="1">
      <alignment horizontal="center"/>
    </xf>
    <xf numFmtId="0" fontId="36" fillId="0" borderId="16" xfId="3" applyFont="1" applyBorder="1" applyAlignment="1">
      <alignment horizontal="center"/>
    </xf>
    <xf numFmtId="0" fontId="36" fillId="0" borderId="23" xfId="3" applyFont="1" applyBorder="1" applyAlignment="1">
      <alignment horizontal="center"/>
    </xf>
    <xf numFmtId="0" fontId="36" fillId="0" borderId="24" xfId="3" applyFont="1" applyBorder="1" applyAlignment="1"/>
    <xf numFmtId="0" fontId="36" fillId="0" borderId="15" xfId="3" applyFont="1" applyBorder="1" applyAlignment="1">
      <alignment vertical="center" wrapText="1"/>
    </xf>
    <xf numFmtId="0" fontId="38" fillId="0" borderId="16" xfId="0" applyFont="1" applyBorder="1" applyAlignment="1">
      <alignment wrapText="1"/>
    </xf>
    <xf numFmtId="0" fontId="36" fillId="0" borderId="23" xfId="3" applyFont="1" applyBorder="1" applyAlignment="1">
      <alignment horizontal="center" vertical="center"/>
    </xf>
    <xf numFmtId="0" fontId="36" fillId="0" borderId="16" xfId="3" applyFont="1" applyBorder="1" applyAlignment="1">
      <alignment horizontal="center" vertical="center" wrapText="1"/>
    </xf>
    <xf numFmtId="0" fontId="34" fillId="0" borderId="25" xfId="1" applyFont="1" applyBorder="1" applyAlignment="1"/>
    <xf numFmtId="0" fontId="42" fillId="0" borderId="0" xfId="0" applyFont="1"/>
    <xf numFmtId="0" fontId="36" fillId="0" borderId="16" xfId="3" applyFont="1" applyBorder="1" applyAlignment="1">
      <alignment horizontal="center" wrapText="1"/>
    </xf>
    <xf numFmtId="0" fontId="37" fillId="0" borderId="0" xfId="0" applyFont="1"/>
    <xf numFmtId="0" fontId="39" fillId="0" borderId="16" xfId="0" applyFont="1" applyBorder="1"/>
    <xf numFmtId="0" fontId="39" fillId="0" borderId="0" xfId="0" applyFont="1" applyBorder="1"/>
    <xf numFmtId="0" fontId="36" fillId="0" borderId="24" xfId="3" applyFont="1" applyBorder="1" applyAlignment="1">
      <alignment horizontal="center"/>
    </xf>
    <xf numFmtId="0" fontId="36" fillId="0" borderId="26" xfId="3" applyFont="1" applyBorder="1" applyAlignment="1">
      <alignment horizontal="left"/>
    </xf>
    <xf numFmtId="0" fontId="36" fillId="0" borderId="27" xfId="3" applyFont="1" applyBorder="1" applyAlignment="1">
      <alignment horizontal="center"/>
    </xf>
    <xf numFmtId="0" fontId="39" fillId="0" borderId="0" xfId="0" applyFont="1"/>
    <xf numFmtId="0" fontId="35" fillId="0" borderId="16" xfId="3" applyFont="1" applyBorder="1" applyAlignment="1">
      <alignment horizontal="center"/>
    </xf>
    <xf numFmtId="0" fontId="36" fillId="0" borderId="28" xfId="3" applyFont="1" applyBorder="1" applyAlignment="1">
      <alignment horizontal="left" vertical="center"/>
    </xf>
    <xf numFmtId="0" fontId="35" fillId="0" borderId="29" xfId="3" applyFont="1" applyBorder="1" applyAlignment="1">
      <alignment horizontal="center"/>
    </xf>
    <xf numFmtId="0" fontId="36" fillId="0" borderId="30" xfId="3" applyFont="1" applyBorder="1" applyAlignment="1">
      <alignment horizontal="center"/>
    </xf>
    <xf numFmtId="165" fontId="5" fillId="2" borderId="0" xfId="1" applyNumberFormat="1" applyFont="1" applyFill="1" applyBorder="1" applyAlignment="1">
      <alignment horizontal="center" vertical="top"/>
    </xf>
    <xf numFmtId="0" fontId="45" fillId="2" borderId="0" xfId="1" applyFont="1" applyFill="1" applyBorder="1" applyAlignment="1">
      <alignment horizontal="left"/>
    </xf>
    <xf numFmtId="165" fontId="46" fillId="2" borderId="0" xfId="1" applyNumberFormat="1" applyFont="1" applyFill="1" applyBorder="1" applyAlignment="1">
      <alignment horizontal="left"/>
    </xf>
    <xf numFmtId="165" fontId="47" fillId="2" borderId="0" xfId="2" applyNumberFormat="1" applyFont="1" applyFill="1" applyBorder="1" applyAlignment="1" applyProtection="1"/>
    <xf numFmtId="0" fontId="1" fillId="2" borderId="0" xfId="1" applyFont="1" applyFill="1" applyBorder="1" applyAlignment="1"/>
    <xf numFmtId="0" fontId="1" fillId="2" borderId="0" xfId="1" applyFont="1" applyFill="1" applyBorder="1" applyAlignment="1">
      <alignment horizontal="left"/>
    </xf>
    <xf numFmtId="165" fontId="6" fillId="2" borderId="0" xfId="1" applyNumberFormat="1" applyFont="1" applyFill="1" applyBorder="1" applyAlignment="1"/>
    <xf numFmtId="165" fontId="48" fillId="2" borderId="0" xfId="7" applyNumberFormat="1" applyFont="1" applyFill="1" applyBorder="1" applyAlignment="1" applyProtection="1"/>
    <xf numFmtId="0" fontId="1" fillId="2" borderId="0" xfId="1" applyFill="1" applyBorder="1"/>
    <xf numFmtId="165" fontId="10" fillId="2" borderId="0" xfId="1" applyNumberFormat="1" applyFont="1" applyFill="1" applyBorder="1"/>
    <xf numFmtId="165" fontId="15" fillId="2" borderId="8" xfId="1" applyNumberFormat="1" applyFont="1" applyFill="1" applyBorder="1" applyAlignment="1">
      <alignment horizontal="center"/>
    </xf>
    <xf numFmtId="165" fontId="2" fillId="2" borderId="7" xfId="1" applyNumberFormat="1" applyFont="1" applyFill="1" applyBorder="1" applyAlignment="1"/>
    <xf numFmtId="165" fontId="15" fillId="2" borderId="7" xfId="1" applyNumberFormat="1" applyFont="1" applyFill="1" applyBorder="1" applyAlignment="1"/>
    <xf numFmtId="165" fontId="15" fillId="2" borderId="8" xfId="1" applyNumberFormat="1" applyFont="1" applyFill="1" applyBorder="1" applyAlignment="1">
      <alignment horizontal="left"/>
    </xf>
    <xf numFmtId="165" fontId="15" fillId="6" borderId="0" xfId="1" applyNumberFormat="1" applyFont="1" applyFill="1" applyBorder="1" applyAlignment="1">
      <alignment horizontal="center"/>
    </xf>
    <xf numFmtId="0" fontId="18" fillId="2" borderId="0" xfId="1" applyFont="1" applyFill="1" applyBorder="1" applyAlignment="1">
      <alignment horizontal="right"/>
    </xf>
    <xf numFmtId="0" fontId="25" fillId="2" borderId="0" xfId="1" applyFont="1" applyFill="1" applyBorder="1" applyAlignment="1">
      <alignment horizontal="right"/>
    </xf>
    <xf numFmtId="1" fontId="25" fillId="2" borderId="0" xfId="1" applyNumberFormat="1" applyFont="1" applyFill="1" applyBorder="1" applyAlignment="1">
      <alignment horizontal="left"/>
    </xf>
    <xf numFmtId="0" fontId="25" fillId="0" borderId="0" xfId="1" applyFont="1" applyBorder="1" applyAlignment="1">
      <alignment horizontal="left"/>
    </xf>
    <xf numFmtId="0" fontId="25" fillId="0" borderId="8" xfId="1" applyFont="1" applyBorder="1" applyAlignment="1">
      <alignment horizontal="left"/>
    </xf>
    <xf numFmtId="0" fontId="18" fillId="0" borderId="0" xfId="1" applyFont="1" applyBorder="1" applyAlignment="1">
      <alignment horizontal="left"/>
    </xf>
    <xf numFmtId="0" fontId="3" fillId="0" borderId="8" xfId="1" applyFont="1" applyBorder="1" applyAlignment="1">
      <alignment horizontal="left"/>
    </xf>
    <xf numFmtId="165" fontId="25" fillId="0" borderId="0" xfId="1" applyNumberFormat="1" applyFont="1" applyBorder="1" applyAlignment="1">
      <alignment horizontal="left"/>
    </xf>
    <xf numFmtId="1" fontId="9" fillId="2" borderId="0" xfId="1" applyNumberFormat="1" applyFont="1" applyFill="1" applyBorder="1" applyAlignment="1"/>
    <xf numFmtId="0" fontId="9" fillId="2" borderId="0" xfId="1" applyFont="1" applyFill="1" applyBorder="1" applyAlignment="1"/>
    <xf numFmtId="165" fontId="2" fillId="2" borderId="0" xfId="1" applyNumberFormat="1" applyFont="1" applyFill="1" applyBorder="1" applyAlignment="1"/>
    <xf numFmtId="165" fontId="3" fillId="2" borderId="8" xfId="1" applyNumberFormat="1" applyFont="1" applyFill="1" applyBorder="1"/>
    <xf numFmtId="165" fontId="3" fillId="2" borderId="7" xfId="1" applyNumberFormat="1" applyFont="1" applyFill="1" applyBorder="1"/>
    <xf numFmtId="1" fontId="18" fillId="2" borderId="0" xfId="1" applyNumberFormat="1" applyFont="1" applyFill="1" applyBorder="1" applyAlignment="1">
      <alignment horizontal="center"/>
    </xf>
    <xf numFmtId="1" fontId="27" fillId="2" borderId="0" xfId="1" applyNumberFormat="1" applyFont="1" applyFill="1" applyBorder="1" applyAlignment="1"/>
    <xf numFmtId="1" fontId="18" fillId="2" borderId="7" xfId="1" applyNumberFormat="1" applyFont="1" applyFill="1" applyBorder="1" applyAlignment="1">
      <alignment horizontal="center"/>
    </xf>
    <xf numFmtId="1" fontId="15" fillId="2" borderId="0" xfId="1" applyNumberFormat="1" applyFont="1" applyFill="1" applyBorder="1" applyAlignment="1"/>
    <xf numFmtId="1" fontId="15" fillId="2" borderId="7" xfId="1" applyNumberFormat="1" applyFont="1" applyFill="1" applyBorder="1" applyAlignment="1"/>
    <xf numFmtId="165" fontId="54" fillId="2" borderId="0" xfId="1" applyNumberFormat="1" applyFont="1" applyFill="1" applyBorder="1" applyAlignment="1">
      <alignment horizontal="left"/>
    </xf>
    <xf numFmtId="0" fontId="52" fillId="0" borderId="5" xfId="0" applyFont="1" applyFill="1" applyBorder="1" applyAlignment="1">
      <alignment vertical="top" wrapText="1"/>
    </xf>
    <xf numFmtId="165" fontId="2" fillId="2" borderId="12" xfId="1" applyNumberFormat="1" applyFont="1" applyFill="1" applyBorder="1" applyAlignment="1">
      <alignment vertical="center"/>
    </xf>
    <xf numFmtId="165" fontId="9" fillId="2" borderId="13" xfId="1" applyNumberFormat="1" applyFont="1" applyFill="1" applyBorder="1" applyAlignment="1">
      <alignment horizontal="left"/>
    </xf>
    <xf numFmtId="165" fontId="46" fillId="2" borderId="2" xfId="1" applyNumberFormat="1" applyFont="1" applyFill="1" applyBorder="1" applyAlignment="1">
      <alignment horizontal="left"/>
    </xf>
    <xf numFmtId="49" fontId="18" fillId="2" borderId="8" xfId="1" applyNumberFormat="1" applyFont="1" applyFill="1" applyBorder="1" applyAlignment="1">
      <alignment horizontal="center"/>
    </xf>
    <xf numFmtId="1" fontId="17" fillId="2" borderId="10" xfId="1" applyNumberFormat="1" applyFont="1" applyFill="1" applyBorder="1"/>
    <xf numFmtId="166" fontId="9" fillId="2" borderId="0" xfId="1" applyNumberFormat="1" applyFont="1" applyFill="1" applyBorder="1" applyAlignment="1">
      <alignment horizontal="center"/>
    </xf>
    <xf numFmtId="171" fontId="18" fillId="2" borderId="0" xfId="1" applyNumberFormat="1" applyFont="1" applyFill="1" applyBorder="1" applyAlignment="1">
      <alignment horizontal="left"/>
    </xf>
    <xf numFmtId="166" fontId="9" fillId="2" borderId="0" xfId="1" applyNumberFormat="1" applyFont="1" applyFill="1" applyBorder="1" applyAlignment="1">
      <alignment horizontal="center"/>
    </xf>
    <xf numFmtId="0" fontId="18" fillId="2" borderId="0" xfId="1" applyFont="1" applyFill="1" applyBorder="1" applyAlignment="1">
      <alignment horizontal="left" vertical="top"/>
    </xf>
    <xf numFmtId="0" fontId="50" fillId="0" borderId="0" xfId="0" applyFont="1" applyBorder="1" applyAlignment="1">
      <alignment horizontal="left" vertical="top"/>
    </xf>
    <xf numFmtId="166" fontId="26" fillId="0" borderId="0" xfId="0" applyNumberFormat="1" applyFont="1" applyBorder="1" applyAlignment="1">
      <alignment horizontal="right"/>
    </xf>
    <xf numFmtId="1" fontId="17" fillId="2" borderId="5" xfId="1" applyNumberFormat="1" applyFont="1" applyFill="1" applyBorder="1"/>
    <xf numFmtId="1" fontId="17" fillId="2" borderId="6" xfId="1" applyNumberFormat="1" applyFont="1" applyFill="1" applyBorder="1"/>
    <xf numFmtId="1" fontId="17" fillId="2" borderId="7" xfId="1" applyNumberFormat="1" applyFont="1" applyFill="1" applyBorder="1"/>
    <xf numFmtId="1" fontId="17" fillId="2" borderId="8" xfId="1" applyNumberFormat="1" applyFont="1" applyFill="1" applyBorder="1"/>
    <xf numFmtId="1" fontId="17" fillId="2" borderId="9" xfId="1" applyNumberFormat="1" applyFont="1" applyFill="1" applyBorder="1"/>
    <xf numFmtId="0" fontId="31" fillId="2" borderId="0" xfId="1" applyFont="1" applyFill="1" applyBorder="1" applyAlignment="1">
      <alignment horizontal="center" vertical="center"/>
    </xf>
    <xf numFmtId="1" fontId="11" fillId="0" borderId="0" xfId="1" applyNumberFormat="1" applyFont="1" applyFill="1" applyBorder="1" applyAlignment="1">
      <alignment horizontal="center"/>
    </xf>
    <xf numFmtId="165" fontId="14" fillId="2" borderId="4" xfId="1" applyNumberFormat="1" applyFont="1" applyFill="1" applyBorder="1" applyAlignment="1">
      <alignment horizontal="left"/>
    </xf>
    <xf numFmtId="1" fontId="14" fillId="2" borderId="5" xfId="1" applyNumberFormat="1" applyFont="1" applyFill="1" applyBorder="1" applyAlignment="1">
      <alignment horizontal="left"/>
    </xf>
    <xf numFmtId="1" fontId="14" fillId="2" borderId="6" xfId="1" applyNumberFormat="1" applyFont="1" applyFill="1" applyBorder="1" applyAlignment="1">
      <alignment horizontal="left"/>
    </xf>
    <xf numFmtId="165" fontId="14" fillId="2" borderId="5" xfId="1" applyNumberFormat="1" applyFont="1" applyFill="1" applyBorder="1" applyAlignment="1">
      <alignment horizontal="left"/>
    </xf>
    <xf numFmtId="166" fontId="9" fillId="2" borderId="0" xfId="1" applyNumberFormat="1" applyFont="1" applyFill="1" applyBorder="1" applyAlignment="1">
      <alignment horizontal="center"/>
    </xf>
    <xf numFmtId="0" fontId="18" fillId="2" borderId="0" xfId="1" applyFont="1" applyFill="1" applyBorder="1" applyAlignment="1">
      <alignment horizontal="left" vertical="top"/>
    </xf>
    <xf numFmtId="1" fontId="15" fillId="2" borderId="4" xfId="1" applyNumberFormat="1" applyFont="1" applyFill="1" applyBorder="1" applyAlignment="1"/>
    <xf numFmtId="1" fontId="15" fillId="2" borderId="5" xfId="1" applyNumberFormat="1" applyFont="1" applyFill="1" applyBorder="1" applyAlignment="1"/>
    <xf numFmtId="1" fontId="15" fillId="2" borderId="6" xfId="1" applyNumberFormat="1" applyFont="1" applyFill="1" applyBorder="1" applyAlignment="1"/>
    <xf numFmtId="0" fontId="55" fillId="0" borderId="5" xfId="0" applyFont="1" applyBorder="1" applyAlignment="1"/>
    <xf numFmtId="1" fontId="9" fillId="2" borderId="5" xfId="1" applyNumberFormat="1" applyFont="1" applyFill="1" applyBorder="1" applyAlignment="1">
      <alignment horizontal="right"/>
    </xf>
    <xf numFmtId="1" fontId="13" fillId="2" borderId="7" xfId="1" applyNumberFormat="1" applyFont="1" applyFill="1" applyBorder="1" applyAlignment="1">
      <alignment horizontal="right"/>
    </xf>
    <xf numFmtId="1" fontId="16" fillId="2" borderId="0" xfId="1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8" xfId="0" applyBorder="1" applyAlignment="1">
      <alignment horizontal="right"/>
    </xf>
    <xf numFmtId="0" fontId="0" fillId="0" borderId="0" xfId="0" applyBorder="1" applyAlignment="1">
      <alignment horizontal="right"/>
    </xf>
    <xf numFmtId="1" fontId="9" fillId="2" borderId="4" xfId="1" applyNumberFormat="1" applyFont="1" applyFill="1" applyBorder="1" applyAlignment="1">
      <alignment horizontal="right"/>
    </xf>
    <xf numFmtId="171" fontId="0" fillId="0" borderId="0" xfId="0" applyNumberFormat="1" applyBorder="1" applyAlignment="1">
      <alignment horizontal="left"/>
    </xf>
    <xf numFmtId="166" fontId="9" fillId="2" borderId="0" xfId="1" applyNumberFormat="1" applyFont="1" applyFill="1" applyBorder="1" applyAlignment="1"/>
    <xf numFmtId="0" fontId="0" fillId="0" borderId="8" xfId="0" applyBorder="1" applyAlignment="1"/>
    <xf numFmtId="0" fontId="25" fillId="2" borderId="0" xfId="1" applyFont="1" applyFill="1" applyBorder="1" applyAlignment="1">
      <alignment horizontal="left" vertical="top"/>
    </xf>
    <xf numFmtId="0" fontId="51" fillId="0" borderId="8" xfId="0" applyFont="1" applyBorder="1" applyAlignment="1">
      <alignment horizontal="left" vertical="top"/>
    </xf>
    <xf numFmtId="0" fontId="51" fillId="0" borderId="0" xfId="0" applyFont="1" applyBorder="1" applyAlignment="1">
      <alignment horizontal="left" vertical="top"/>
    </xf>
    <xf numFmtId="171" fontId="25" fillId="2" borderId="0" xfId="1" applyNumberFormat="1" applyFont="1" applyFill="1" applyBorder="1" applyAlignment="1">
      <alignment horizontal="left" vertical="top"/>
    </xf>
    <xf numFmtId="171" fontId="51" fillId="0" borderId="8" xfId="0" applyNumberFormat="1" applyFont="1" applyBorder="1" applyAlignment="1">
      <alignment horizontal="left" vertical="top"/>
    </xf>
    <xf numFmtId="0" fontId="18" fillId="2" borderId="0" xfId="1" applyFont="1" applyFill="1" applyBorder="1" applyAlignment="1">
      <alignment horizontal="left" vertical="top"/>
    </xf>
    <xf numFmtId="0" fontId="50" fillId="0" borderId="0" xfId="0" applyFont="1" applyBorder="1" applyAlignment="1">
      <alignment horizontal="left" vertical="top"/>
    </xf>
    <xf numFmtId="171" fontId="18" fillId="2" borderId="0" xfId="1" applyNumberFormat="1" applyFont="1" applyFill="1" applyBorder="1" applyAlignment="1">
      <alignment horizontal="left"/>
    </xf>
    <xf numFmtId="165" fontId="9" fillId="2" borderId="14" xfId="1" applyNumberFormat="1" applyFont="1" applyFill="1" applyBorder="1" applyAlignment="1">
      <alignment horizontal="left"/>
    </xf>
    <xf numFmtId="1" fontId="13" fillId="0" borderId="8" xfId="1" applyNumberFormat="1" applyFont="1" applyFill="1" applyBorder="1" applyAlignment="1"/>
    <xf numFmtId="165" fontId="5" fillId="2" borderId="8" xfId="1" applyNumberFormat="1" applyFont="1" applyFill="1" applyBorder="1" applyAlignment="1">
      <alignment horizontal="center" vertical="top"/>
    </xf>
    <xf numFmtId="1" fontId="25" fillId="2" borderId="8" xfId="1" applyNumberFormat="1" applyFont="1" applyFill="1" applyBorder="1" applyAlignment="1">
      <alignment horizontal="left"/>
    </xf>
    <xf numFmtId="165" fontId="18" fillId="2" borderId="10" xfId="1" applyNumberFormat="1" applyFont="1" applyFill="1" applyBorder="1" applyAlignment="1">
      <alignment horizontal="center"/>
    </xf>
    <xf numFmtId="1" fontId="3" fillId="2" borderId="5" xfId="1" applyNumberFormat="1" applyFont="1" applyFill="1" applyBorder="1" applyAlignment="1">
      <alignment horizontal="right"/>
    </xf>
    <xf numFmtId="1" fontId="16" fillId="2" borderId="8" xfId="1" applyNumberFormat="1" applyFont="1" applyFill="1" applyBorder="1" applyAlignment="1">
      <alignment horizontal="right"/>
    </xf>
    <xf numFmtId="1" fontId="17" fillId="0" borderId="7" xfId="1" applyNumberFormat="1" applyFont="1" applyFill="1" applyBorder="1" applyAlignment="1"/>
    <xf numFmtId="1" fontId="3" fillId="2" borderId="4" xfId="1" applyNumberFormat="1" applyFont="1" applyFill="1" applyBorder="1" applyAlignment="1">
      <alignment horizontal="right"/>
    </xf>
    <xf numFmtId="1" fontId="9" fillId="2" borderId="32" xfId="1" applyNumberFormat="1" applyFont="1" applyFill="1" applyBorder="1" applyAlignment="1">
      <alignment horizontal="right"/>
    </xf>
    <xf numFmtId="1" fontId="17" fillId="2" borderId="7" xfId="1" applyNumberFormat="1" applyFont="1" applyFill="1" applyBorder="1" applyAlignment="1">
      <alignment horizontal="right"/>
    </xf>
    <xf numFmtId="1" fontId="16" fillId="2" borderId="33" xfId="1" applyNumberFormat="1" applyFont="1" applyFill="1" applyBorder="1" applyAlignment="1">
      <alignment horizontal="right"/>
    </xf>
    <xf numFmtId="0" fontId="22" fillId="0" borderId="0" xfId="0" applyFont="1" applyBorder="1" applyAlignment="1">
      <alignment horizontal="right"/>
    </xf>
    <xf numFmtId="0" fontId="57" fillId="2" borderId="0" xfId="1" applyFont="1" applyFill="1" applyBorder="1" applyAlignment="1">
      <alignment horizontal="right"/>
    </xf>
    <xf numFmtId="0" fontId="19" fillId="2" borderId="0" xfId="1" applyFont="1" applyFill="1" applyBorder="1" applyAlignment="1">
      <alignment horizontal="right"/>
    </xf>
    <xf numFmtId="165" fontId="19" fillId="0" borderId="8" xfId="1" applyNumberFormat="1" applyFont="1" applyBorder="1" applyAlignment="1">
      <alignment horizontal="left"/>
    </xf>
    <xf numFmtId="171" fontId="19" fillId="2" borderId="8" xfId="1" applyNumberFormat="1" applyFont="1" applyFill="1" applyBorder="1" applyAlignment="1">
      <alignment horizontal="left" vertical="top"/>
    </xf>
    <xf numFmtId="0" fontId="31" fillId="2" borderId="9" xfId="1" applyFont="1" applyFill="1" applyBorder="1" applyAlignment="1">
      <alignment horizontal="center" vertical="center" wrapText="1"/>
    </xf>
    <xf numFmtId="0" fontId="31" fillId="2" borderId="10" xfId="1" applyFont="1" applyFill="1" applyBorder="1" applyAlignment="1">
      <alignment horizontal="center" vertical="center" wrapText="1"/>
    </xf>
    <xf numFmtId="165" fontId="18" fillId="2" borderId="10" xfId="1" applyNumberFormat="1" applyFont="1" applyFill="1" applyBorder="1" applyAlignment="1">
      <alignment horizontal="left"/>
    </xf>
    <xf numFmtId="0" fontId="55" fillId="0" borderId="6" xfId="0" applyFont="1" applyBorder="1" applyAlignment="1"/>
    <xf numFmtId="1" fontId="18" fillId="2" borderId="7" xfId="1" applyNumberFormat="1" applyFont="1" applyFill="1" applyBorder="1" applyAlignment="1">
      <alignment horizontal="right"/>
    </xf>
    <xf numFmtId="165" fontId="18" fillId="2" borderId="9" xfId="1" applyNumberFormat="1" applyFont="1" applyFill="1" applyBorder="1" applyAlignment="1">
      <alignment horizontal="left"/>
    </xf>
    <xf numFmtId="165" fontId="3" fillId="2" borderId="10" xfId="1" applyNumberFormat="1" applyFont="1" applyFill="1" applyBorder="1" applyAlignment="1"/>
    <xf numFmtId="1" fontId="14" fillId="2" borderId="33" xfId="1" applyNumberFormat="1" applyFont="1" applyFill="1" applyBorder="1" applyAlignment="1">
      <alignment horizontal="right"/>
    </xf>
    <xf numFmtId="1" fontId="14" fillId="2" borderId="8" xfId="1" applyNumberFormat="1" applyFont="1" applyFill="1" applyBorder="1" applyAlignment="1">
      <alignment horizontal="right"/>
    </xf>
    <xf numFmtId="0" fontId="56" fillId="0" borderId="0" xfId="0" applyFont="1" applyBorder="1" applyAlignment="1">
      <alignment horizontal="right"/>
    </xf>
    <xf numFmtId="1" fontId="14" fillId="2" borderId="7" xfId="1" applyNumberFormat="1" applyFont="1" applyFill="1" applyBorder="1" applyAlignment="1">
      <alignment horizontal="right"/>
    </xf>
    <xf numFmtId="0" fontId="56" fillId="0" borderId="0" xfId="0" applyFont="1" applyAlignment="1">
      <alignment horizontal="right"/>
    </xf>
    <xf numFmtId="0" fontId="56" fillId="0" borderId="8" xfId="0" applyFont="1" applyBorder="1" applyAlignment="1">
      <alignment horizontal="right"/>
    </xf>
    <xf numFmtId="1" fontId="14" fillId="2" borderId="0" xfId="1" applyNumberFormat="1" applyFont="1" applyFill="1" applyBorder="1" applyAlignment="1">
      <alignment horizontal="right"/>
    </xf>
    <xf numFmtId="0" fontId="56" fillId="0" borderId="7" xfId="0" applyFont="1" applyBorder="1" applyAlignment="1">
      <alignment horizontal="right"/>
    </xf>
    <xf numFmtId="166" fontId="9" fillId="2" borderId="0" xfId="1" applyNumberFormat="1" applyFont="1" applyFill="1" applyBorder="1" applyAlignment="1">
      <alignment horizontal="right"/>
    </xf>
    <xf numFmtId="1" fontId="13" fillId="2" borderId="4" xfId="1" applyNumberFormat="1" applyFont="1" applyFill="1" applyBorder="1" applyAlignment="1"/>
    <xf numFmtId="1" fontId="13" fillId="2" borderId="5" xfId="1" applyNumberFormat="1" applyFont="1" applyFill="1" applyBorder="1" applyAlignment="1"/>
    <xf numFmtId="1" fontId="13" fillId="2" borderId="6" xfId="1" applyNumberFormat="1" applyFont="1" applyFill="1" applyBorder="1" applyAlignment="1"/>
    <xf numFmtId="0" fontId="0" fillId="0" borderId="5" xfId="0" applyBorder="1" applyAlignment="1"/>
    <xf numFmtId="0" fontId="0" fillId="0" borderId="6" xfId="0" applyBorder="1" applyAlignment="1"/>
    <xf numFmtId="0" fontId="0" fillId="0" borderId="0" xfId="0" applyBorder="1" applyAlignment="1"/>
    <xf numFmtId="1" fontId="9" fillId="2" borderId="4" xfId="1" applyNumberFormat="1" applyFont="1" applyFill="1" applyBorder="1" applyAlignment="1"/>
    <xf numFmtId="1" fontId="16" fillId="2" borderId="7" xfId="1" applyNumberFormat="1" applyFont="1" applyFill="1" applyBorder="1" applyAlignment="1">
      <alignment horizontal="left"/>
    </xf>
    <xf numFmtId="1" fontId="17" fillId="2" borderId="11" xfId="1" applyNumberFormat="1" applyFont="1" applyFill="1" applyBorder="1"/>
    <xf numFmtId="165" fontId="5" fillId="2" borderId="4" xfId="1" applyNumberFormat="1" applyFont="1" applyFill="1" applyBorder="1" applyAlignment="1">
      <alignment horizontal="left" vertical="center"/>
    </xf>
    <xf numFmtId="0" fontId="18" fillId="2" borderId="5" xfId="1" applyFont="1" applyFill="1" applyBorder="1" applyAlignment="1">
      <alignment horizontal="center"/>
    </xf>
    <xf numFmtId="165" fontId="3" fillId="2" borderId="5" xfId="1" applyNumberFormat="1" applyFont="1" applyFill="1" applyBorder="1" applyAlignment="1"/>
    <xf numFmtId="0" fontId="31" fillId="2" borderId="5" xfId="1" applyFont="1" applyFill="1" applyBorder="1" applyAlignment="1">
      <alignment horizontal="center" vertical="center" wrapText="1"/>
    </xf>
    <xf numFmtId="165" fontId="18" fillId="2" borderId="5" xfId="1" applyNumberFormat="1" applyFont="1" applyFill="1" applyBorder="1" applyAlignment="1">
      <alignment horizontal="left"/>
    </xf>
    <xf numFmtId="165" fontId="18" fillId="2" borderId="5" xfId="1" applyNumberFormat="1" applyFont="1" applyFill="1" applyBorder="1" applyAlignment="1">
      <alignment horizontal="center"/>
    </xf>
    <xf numFmtId="165" fontId="18" fillId="2" borderId="6" xfId="1" applyNumberFormat="1" applyFont="1" applyFill="1" applyBorder="1" applyAlignment="1">
      <alignment horizontal="left"/>
    </xf>
    <xf numFmtId="165" fontId="45" fillId="2" borderId="9" xfId="1" applyNumberFormat="1" applyFont="1" applyFill="1" applyBorder="1" applyAlignment="1">
      <alignment horizontal="left" vertical="center"/>
    </xf>
    <xf numFmtId="165" fontId="18" fillId="2" borderId="10" xfId="1" applyNumberFormat="1" applyFont="1" applyFill="1" applyBorder="1" applyAlignment="1"/>
    <xf numFmtId="165" fontId="18" fillId="2" borderId="11" xfId="1" applyNumberFormat="1" applyFont="1" applyFill="1" applyBorder="1" applyAlignment="1">
      <alignment horizontal="left"/>
    </xf>
    <xf numFmtId="1" fontId="18" fillId="2" borderId="9" xfId="1" applyNumberFormat="1" applyFont="1" applyFill="1" applyBorder="1" applyAlignment="1">
      <alignment wrapText="1"/>
    </xf>
    <xf numFmtId="1" fontId="18" fillId="2" borderId="10" xfId="1" applyNumberFormat="1" applyFont="1" applyFill="1" applyBorder="1" applyAlignment="1">
      <alignment wrapText="1"/>
    </xf>
    <xf numFmtId="165" fontId="3" fillId="2" borderId="10" xfId="1" applyNumberFormat="1" applyFont="1" applyFill="1" applyBorder="1"/>
    <xf numFmtId="1" fontId="9" fillId="2" borderId="10" xfId="1" applyNumberFormat="1" applyFont="1" applyFill="1" applyBorder="1" applyAlignment="1">
      <alignment horizontal="right"/>
    </xf>
    <xf numFmtId="1" fontId="28" fillId="10" borderId="4" xfId="1" applyNumberFormat="1" applyFont="1" applyFill="1" applyBorder="1" applyAlignment="1"/>
    <xf numFmtId="0" fontId="29" fillId="10" borderId="5" xfId="0" applyFont="1" applyFill="1" applyBorder="1" applyAlignment="1"/>
    <xf numFmtId="165" fontId="13" fillId="11" borderId="7" xfId="1" applyNumberFormat="1" applyFont="1" applyFill="1" applyBorder="1" applyAlignment="1">
      <alignment horizontal="left"/>
    </xf>
    <xf numFmtId="0" fontId="13" fillId="10" borderId="0" xfId="1" applyFont="1" applyFill="1" applyBorder="1" applyAlignment="1">
      <alignment horizontal="left" vertical="top"/>
    </xf>
    <xf numFmtId="165" fontId="25" fillId="11" borderId="7" xfId="1" applyNumberFormat="1" applyFont="1" applyFill="1" applyBorder="1" applyAlignment="1">
      <alignment horizontal="center"/>
    </xf>
    <xf numFmtId="165" fontId="25" fillId="11" borderId="0" xfId="1" applyNumberFormat="1" applyFont="1" applyFill="1" applyBorder="1" applyAlignment="1">
      <alignment horizontal="center"/>
    </xf>
    <xf numFmtId="165" fontId="3" fillId="11" borderId="0" xfId="1" applyNumberFormat="1" applyFont="1" applyFill="1" applyBorder="1" applyAlignment="1">
      <alignment horizontal="center"/>
    </xf>
    <xf numFmtId="165" fontId="25" fillId="11" borderId="0" xfId="1" applyNumberFormat="1" applyFont="1" applyFill="1" applyBorder="1" applyAlignment="1">
      <alignment horizontal="left"/>
    </xf>
    <xf numFmtId="165" fontId="16" fillId="2" borderId="4" xfId="1" applyNumberFormat="1" applyFont="1" applyFill="1" applyBorder="1" applyAlignment="1">
      <alignment horizontal="left"/>
    </xf>
    <xf numFmtId="165" fontId="13" fillId="6" borderId="5" xfId="1" applyNumberFormat="1" applyFont="1" applyFill="1" applyBorder="1" applyAlignment="1">
      <alignment horizontal="left" vertical="top"/>
    </xf>
    <xf numFmtId="165" fontId="13" fillId="6" borderId="6" xfId="1" applyNumberFormat="1" applyFont="1" applyFill="1" applyBorder="1" applyAlignment="1">
      <alignment horizontal="left" vertical="top"/>
    </xf>
    <xf numFmtId="0" fontId="36" fillId="0" borderId="16" xfId="3" applyFont="1" applyBorder="1" applyAlignment="1">
      <alignment horizontal="center" vertical="center"/>
    </xf>
    <xf numFmtId="0" fontId="36" fillId="0" borderId="17" xfId="3" applyFont="1" applyBorder="1" applyAlignment="1">
      <alignment horizontal="center"/>
    </xf>
    <xf numFmtId="165" fontId="3" fillId="2" borderId="7" xfId="1" applyNumberFormat="1" applyFont="1" applyFill="1" applyBorder="1" applyAlignment="1">
      <alignment horizontal="center"/>
    </xf>
    <xf numFmtId="0" fontId="14" fillId="0" borderId="8" xfId="1" applyFont="1" applyBorder="1" applyAlignment="1">
      <alignment horizontal="left" vertical="top"/>
    </xf>
    <xf numFmtId="165" fontId="18" fillId="2" borderId="9" xfId="1" applyNumberFormat="1" applyFont="1" applyFill="1" applyBorder="1" applyAlignment="1">
      <alignment horizontal="center"/>
    </xf>
    <xf numFmtId="165" fontId="3" fillId="2" borderId="9" xfId="1" applyNumberFormat="1" applyFont="1" applyFill="1" applyBorder="1"/>
    <xf numFmtId="1" fontId="9" fillId="2" borderId="10" xfId="1" applyNumberFormat="1" applyFont="1" applyFill="1" applyBorder="1" applyAlignment="1"/>
    <xf numFmtId="165" fontId="3" fillId="2" borderId="8" xfId="1" applyNumberFormat="1" applyFont="1" applyFill="1" applyBorder="1" applyAlignment="1">
      <alignment horizontal="center"/>
    </xf>
    <xf numFmtId="1" fontId="9" fillId="2" borderId="9" xfId="1" applyNumberFormat="1" applyFont="1" applyFill="1" applyBorder="1" applyAlignment="1"/>
    <xf numFmtId="165" fontId="13" fillId="2" borderId="0" xfId="1" applyNumberFormat="1" applyFont="1" applyFill="1" applyBorder="1" applyAlignment="1">
      <alignment horizontal="left"/>
    </xf>
    <xf numFmtId="1" fontId="18" fillId="2" borderId="9" xfId="1" applyNumberFormat="1" applyFont="1" applyFill="1" applyBorder="1" applyAlignment="1">
      <alignment horizontal="center" wrapText="1"/>
    </xf>
    <xf numFmtId="1" fontId="18" fillId="2" borderId="10" xfId="1" applyNumberFormat="1" applyFont="1" applyFill="1" applyBorder="1" applyAlignment="1">
      <alignment horizontal="center" wrapText="1"/>
    </xf>
    <xf numFmtId="165" fontId="25" fillId="2" borderId="7" xfId="1" applyNumberFormat="1" applyFont="1" applyFill="1" applyBorder="1" applyAlignment="1">
      <alignment horizontal="left"/>
    </xf>
    <xf numFmtId="165" fontId="3" fillId="2" borderId="0" xfId="1" applyNumberFormat="1" applyFont="1" applyFill="1" applyBorder="1" applyAlignment="1">
      <alignment horizontal="left"/>
    </xf>
    <xf numFmtId="165" fontId="3" fillId="2" borderId="11" xfId="1" applyNumberFormat="1" applyFont="1" applyFill="1" applyBorder="1"/>
    <xf numFmtId="0" fontId="36" fillId="0" borderId="7" xfId="3" applyFont="1" applyBorder="1" applyAlignment="1">
      <alignment horizontal="left" vertical="center"/>
    </xf>
    <xf numFmtId="0" fontId="35" fillId="0" borderId="0" xfId="3" applyFont="1" applyBorder="1" applyAlignment="1">
      <alignment horizontal="center"/>
    </xf>
    <xf numFmtId="165" fontId="9" fillId="2" borderId="9" xfId="1" applyNumberFormat="1" applyFont="1" applyFill="1" applyBorder="1" applyAlignment="1">
      <alignment horizontal="left"/>
    </xf>
    <xf numFmtId="165" fontId="9" fillId="2" borderId="10" xfId="1" applyNumberFormat="1" applyFont="1" applyFill="1" applyBorder="1" applyAlignment="1"/>
    <xf numFmtId="165" fontId="14" fillId="2" borderId="0" xfId="1" applyNumberFormat="1" applyFont="1" applyFill="1" applyBorder="1" applyAlignment="1"/>
    <xf numFmtId="165" fontId="14" fillId="2" borderId="7" xfId="1" applyNumberFormat="1" applyFont="1" applyFill="1" applyBorder="1" applyAlignment="1"/>
    <xf numFmtId="1" fontId="14" fillId="2" borderId="4" xfId="1" applyNumberFormat="1" applyFont="1" applyFill="1" applyBorder="1" applyAlignment="1"/>
    <xf numFmtId="165" fontId="61" fillId="2" borderId="0" xfId="1" applyNumberFormat="1" applyFont="1" applyFill="1" applyAlignment="1">
      <alignment horizontal="left"/>
    </xf>
    <xf numFmtId="165" fontId="3" fillId="2" borderId="5" xfId="1" applyNumberFormat="1" applyFont="1" applyFill="1" applyBorder="1"/>
    <xf numFmtId="165" fontId="9" fillId="2" borderId="5" xfId="1" applyNumberFormat="1" applyFont="1" applyFill="1" applyBorder="1" applyAlignment="1">
      <alignment horizontal="left"/>
    </xf>
    <xf numFmtId="1" fontId="14" fillId="2" borderId="7" xfId="1" applyNumberFormat="1" applyFont="1" applyFill="1" applyBorder="1" applyAlignment="1">
      <alignment horizontal="right"/>
    </xf>
    <xf numFmtId="0" fontId="56" fillId="0" borderId="0" xfId="0" applyFont="1" applyBorder="1" applyAlignment="1">
      <alignment horizontal="right"/>
    </xf>
    <xf numFmtId="0" fontId="56" fillId="0" borderId="8" xfId="0" applyFont="1" applyBorder="1" applyAlignment="1">
      <alignment horizontal="right"/>
    </xf>
    <xf numFmtId="166" fontId="9" fillId="2" borderId="0" xfId="1" applyNumberFormat="1" applyFont="1" applyFill="1" applyBorder="1" applyAlignment="1">
      <alignment horizontal="right"/>
    </xf>
    <xf numFmtId="166" fontId="9" fillId="2" borderId="8" xfId="1" applyNumberFormat="1" applyFont="1" applyFill="1" applyBorder="1" applyAlignment="1">
      <alignment horizontal="right"/>
    </xf>
    <xf numFmtId="166" fontId="9" fillId="2" borderId="10" xfId="1" applyNumberFormat="1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49" fontId="9" fillId="2" borderId="10" xfId="1" applyNumberFormat="1" applyFont="1" applyFill="1" applyBorder="1" applyAlignment="1">
      <alignment horizontal="right"/>
    </xf>
    <xf numFmtId="165" fontId="13" fillId="2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8" xfId="0" applyBorder="1" applyAlignment="1">
      <alignment horizontal="right"/>
    </xf>
    <xf numFmtId="166" fontId="26" fillId="0" borderId="11" xfId="0" applyNumberFormat="1" applyFont="1" applyBorder="1" applyAlignment="1">
      <alignment horizontal="right"/>
    </xf>
    <xf numFmtId="166" fontId="9" fillId="2" borderId="10" xfId="1" applyNumberFormat="1" applyFont="1" applyFill="1" applyBorder="1" applyAlignment="1">
      <alignment horizontal="center"/>
    </xf>
    <xf numFmtId="166" fontId="30" fillId="0" borderId="11" xfId="0" applyNumberFormat="1" applyFont="1" applyBorder="1" applyAlignment="1"/>
    <xf numFmtId="166" fontId="9" fillId="2" borderId="11" xfId="1" applyNumberFormat="1" applyFont="1" applyFill="1" applyBorder="1" applyAlignment="1">
      <alignment horizontal="center"/>
    </xf>
    <xf numFmtId="0" fontId="25" fillId="2" borderId="0" xfId="1" applyFont="1" applyFill="1" applyBorder="1" applyAlignment="1">
      <alignment horizontal="left" vertical="top"/>
    </xf>
    <xf numFmtId="0" fontId="51" fillId="0" borderId="8" xfId="0" applyFont="1" applyBorder="1" applyAlignment="1">
      <alignment horizontal="left" vertical="top"/>
    </xf>
    <xf numFmtId="165" fontId="24" fillId="7" borderId="12" xfId="1" applyNumberFormat="1" applyFont="1" applyFill="1" applyBorder="1" applyAlignment="1">
      <alignment horizontal="center"/>
    </xf>
    <xf numFmtId="165" fontId="24" fillId="7" borderId="13" xfId="1" applyNumberFormat="1" applyFont="1" applyFill="1" applyBorder="1" applyAlignment="1">
      <alignment horizontal="center"/>
    </xf>
    <xf numFmtId="165" fontId="24" fillId="7" borderId="10" xfId="1" applyNumberFormat="1" applyFont="1" applyFill="1" applyBorder="1" applyAlignment="1">
      <alignment horizontal="center"/>
    </xf>
    <xf numFmtId="165" fontId="24" fillId="7" borderId="11" xfId="1" applyNumberFormat="1" applyFont="1" applyFill="1" applyBorder="1" applyAlignment="1">
      <alignment horizontal="center"/>
    </xf>
    <xf numFmtId="166" fontId="9" fillId="2" borderId="11" xfId="1" applyNumberFormat="1" applyFont="1" applyFill="1" applyBorder="1" applyAlignment="1">
      <alignment horizontal="right"/>
    </xf>
    <xf numFmtId="171" fontId="25" fillId="2" borderId="0" xfId="1" applyNumberFormat="1" applyFont="1" applyFill="1" applyBorder="1" applyAlignment="1">
      <alignment horizontal="left" vertical="top"/>
    </xf>
    <xf numFmtId="171" fontId="51" fillId="0" borderId="8" xfId="0" applyNumberFormat="1" applyFont="1" applyBorder="1" applyAlignment="1">
      <alignment horizontal="left" vertical="top"/>
    </xf>
    <xf numFmtId="0" fontId="18" fillId="2" borderId="0" xfId="1" applyFont="1" applyFill="1" applyBorder="1" applyAlignment="1">
      <alignment horizontal="left" vertical="top"/>
    </xf>
    <xf numFmtId="0" fontId="50" fillId="0" borderId="0" xfId="0" applyFont="1" applyBorder="1" applyAlignment="1">
      <alignment horizontal="left" vertical="top"/>
    </xf>
    <xf numFmtId="171" fontId="18" fillId="2" borderId="0" xfId="1" applyNumberFormat="1" applyFont="1" applyFill="1" applyBorder="1" applyAlignment="1">
      <alignment horizontal="left"/>
    </xf>
    <xf numFmtId="171" fontId="0" fillId="0" borderId="8" xfId="0" applyNumberFormat="1" applyBorder="1" applyAlignment="1">
      <alignment horizontal="left"/>
    </xf>
    <xf numFmtId="0" fontId="0" fillId="0" borderId="8" xfId="0" applyBorder="1" applyAlignment="1">
      <alignment horizontal="left" vertical="top"/>
    </xf>
    <xf numFmtId="1" fontId="14" fillId="2" borderId="0" xfId="1" applyNumberFormat="1" applyFont="1" applyFill="1" applyBorder="1" applyAlignment="1">
      <alignment horizontal="right"/>
    </xf>
    <xf numFmtId="171" fontId="25" fillId="2" borderId="0" xfId="1" applyNumberFormat="1" applyFont="1" applyFill="1" applyBorder="1" applyAlignment="1">
      <alignment horizontal="left"/>
    </xf>
    <xf numFmtId="0" fontId="0" fillId="0" borderId="8" xfId="0" applyBorder="1" applyAlignment="1">
      <alignment horizontal="left"/>
    </xf>
    <xf numFmtId="166" fontId="9" fillId="2" borderId="10" xfId="1" applyNumberFormat="1" applyFont="1" applyFill="1" applyBorder="1" applyAlignment="1">
      <alignment horizontal="left"/>
    </xf>
    <xf numFmtId="166" fontId="30" fillId="0" borderId="10" xfId="0" applyNumberFormat="1" applyFont="1" applyBorder="1" applyAlignment="1"/>
    <xf numFmtId="166" fontId="9" fillId="2" borderId="0" xfId="1" applyNumberFormat="1" applyFont="1" applyFill="1" applyBorder="1" applyAlignment="1"/>
    <xf numFmtId="0" fontId="0" fillId="0" borderId="0" xfId="0" applyBorder="1" applyAlignment="1"/>
    <xf numFmtId="0" fontId="0" fillId="0" borderId="8" xfId="0" applyBorder="1" applyAlignment="1"/>
    <xf numFmtId="171" fontId="0" fillId="0" borderId="0" xfId="0" applyNumberFormat="1" applyBorder="1" applyAlignment="1">
      <alignment horizontal="left"/>
    </xf>
    <xf numFmtId="166" fontId="26" fillId="0" borderId="8" xfId="0" applyNumberFormat="1" applyFont="1" applyBorder="1" applyAlignment="1">
      <alignment horizontal="right"/>
    </xf>
    <xf numFmtId="166" fontId="26" fillId="0" borderId="0" xfId="0" applyNumberFormat="1" applyFont="1" applyBorder="1" applyAlignment="1">
      <alignment horizontal="right"/>
    </xf>
    <xf numFmtId="165" fontId="14" fillId="2" borderId="4" xfId="1" applyNumberFormat="1" applyFont="1" applyFill="1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5" xfId="0" applyBorder="1" applyAlignment="1"/>
    <xf numFmtId="0" fontId="0" fillId="0" borderId="6" xfId="0" applyBorder="1" applyAlignment="1"/>
    <xf numFmtId="165" fontId="14" fillId="2" borderId="7" xfId="1" applyNumberFormat="1" applyFont="1" applyFill="1" applyBorder="1" applyAlignment="1">
      <alignment horizontal="right"/>
    </xf>
    <xf numFmtId="0" fontId="56" fillId="0" borderId="0" xfId="0" applyFont="1" applyBorder="1" applyAlignment="1"/>
    <xf numFmtId="0" fontId="56" fillId="0" borderId="8" xfId="0" applyFont="1" applyBorder="1" applyAlignment="1"/>
    <xf numFmtId="0" fontId="56" fillId="0" borderId="0" xfId="0" applyFont="1" applyAlignment="1">
      <alignment horizontal="right"/>
    </xf>
    <xf numFmtId="1" fontId="13" fillId="2" borderId="4" xfId="1" applyNumberFormat="1" applyFont="1" applyFill="1" applyBorder="1" applyAlignment="1"/>
    <xf numFmtId="166" fontId="22" fillId="0" borderId="8" xfId="0" applyNumberFormat="1" applyFont="1" applyBorder="1" applyAlignment="1">
      <alignment horizontal="right"/>
    </xf>
    <xf numFmtId="1" fontId="9" fillId="2" borderId="7" xfId="1" applyNumberFormat="1" applyFont="1" applyFill="1" applyBorder="1" applyAlignment="1">
      <alignment horizontal="right"/>
    </xf>
    <xf numFmtId="1" fontId="13" fillId="2" borderId="7" xfId="1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11" xfId="0" applyBorder="1" applyAlignment="1"/>
    <xf numFmtId="166" fontId="22" fillId="0" borderId="0" xfId="0" applyNumberFormat="1" applyFont="1" applyBorder="1" applyAlignment="1">
      <alignment horizontal="right"/>
    </xf>
    <xf numFmtId="165" fontId="13" fillId="6" borderId="7" xfId="1" applyNumberFormat="1" applyFont="1" applyFill="1" applyBorder="1" applyAlignment="1">
      <alignment horizontal="left" vertical="top"/>
    </xf>
    <xf numFmtId="0" fontId="0" fillId="0" borderId="0" xfId="0" applyAlignment="1"/>
    <xf numFmtId="165" fontId="25" fillId="2" borderId="7" xfId="1" applyNumberFormat="1" applyFont="1" applyFill="1" applyBorder="1" applyAlignment="1">
      <alignment horizontal="center"/>
    </xf>
    <xf numFmtId="165" fontId="5" fillId="2" borderId="0" xfId="1" applyNumberFormat="1" applyFont="1" applyFill="1" applyBorder="1" applyAlignment="1">
      <alignment horizontal="right" vertical="center"/>
    </xf>
    <xf numFmtId="0" fontId="10" fillId="3" borderId="31" xfId="1" applyNumberFormat="1" applyFont="1" applyFill="1" applyBorder="1" applyAlignment="1">
      <alignment horizontal="left" vertical="center"/>
    </xf>
    <xf numFmtId="0" fontId="10" fillId="3" borderId="10" xfId="1" applyNumberFormat="1" applyFont="1" applyFill="1" applyBorder="1" applyAlignment="1">
      <alignment horizontal="left" vertical="center"/>
    </xf>
    <xf numFmtId="2" fontId="10" fillId="4" borderId="3" xfId="1" applyNumberFormat="1" applyFont="1" applyFill="1" applyBorder="1" applyAlignment="1">
      <alignment horizontal="center"/>
    </xf>
    <xf numFmtId="0" fontId="11" fillId="5" borderId="12" xfId="1" applyNumberFormat="1" applyFont="1" applyFill="1" applyBorder="1" applyAlignment="1">
      <alignment horizontal="center" vertical="center"/>
    </xf>
    <xf numFmtId="0" fontId="11" fillId="5" borderId="13" xfId="1" applyNumberFormat="1" applyFont="1" applyFill="1" applyBorder="1" applyAlignment="1">
      <alignment horizontal="center" vertical="center"/>
    </xf>
    <xf numFmtId="0" fontId="11" fillId="5" borderId="14" xfId="1" applyNumberFormat="1" applyFont="1" applyFill="1" applyBorder="1" applyAlignment="1">
      <alignment horizontal="center" vertical="center"/>
    </xf>
    <xf numFmtId="165" fontId="9" fillId="2" borderId="4" xfId="1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65" fontId="9" fillId="2" borderId="5" xfId="1" applyNumberFormat="1" applyFont="1" applyFill="1" applyBorder="1" applyAlignment="1">
      <alignment horizontal="center" vertical="top"/>
    </xf>
    <xf numFmtId="165" fontId="53" fillId="9" borderId="12" xfId="1" applyNumberFormat="1" applyFont="1" applyFill="1" applyBorder="1" applyAlignment="1">
      <alignment horizontal="left" wrapText="1"/>
    </xf>
    <xf numFmtId="165" fontId="53" fillId="9" borderId="13" xfId="1" applyNumberFormat="1" applyFont="1" applyFill="1" applyBorder="1" applyAlignment="1">
      <alignment horizontal="left" wrapText="1"/>
    </xf>
    <xf numFmtId="165" fontId="53" fillId="9" borderId="14" xfId="1" applyNumberFormat="1" applyFont="1" applyFill="1" applyBorder="1" applyAlignment="1">
      <alignment horizontal="left" wrapText="1"/>
    </xf>
    <xf numFmtId="0" fontId="62" fillId="0" borderId="8" xfId="0" applyFont="1" applyBorder="1" applyAlignment="1"/>
    <xf numFmtId="165" fontId="24" fillId="7" borderId="14" xfId="1" applyNumberFormat="1" applyFont="1" applyFill="1" applyBorder="1" applyAlignment="1">
      <alignment horizontal="center"/>
    </xf>
    <xf numFmtId="166" fontId="9" fillId="2" borderId="5" xfId="1" applyNumberFormat="1" applyFont="1" applyFill="1" applyBorder="1" applyAlignment="1">
      <alignment horizontal="right"/>
    </xf>
    <xf numFmtId="166" fontId="9" fillId="2" borderId="6" xfId="1" applyNumberFormat="1" applyFont="1" applyFill="1" applyBorder="1" applyAlignment="1">
      <alignment horizontal="right"/>
    </xf>
    <xf numFmtId="0" fontId="51" fillId="0" borderId="0" xfId="0" applyFont="1" applyBorder="1" applyAlignment="1">
      <alignment horizontal="left" vertical="top"/>
    </xf>
    <xf numFmtId="1" fontId="13" fillId="2" borderId="5" xfId="1" applyNumberFormat="1" applyFont="1" applyFill="1" applyBorder="1" applyAlignment="1"/>
    <xf numFmtId="1" fontId="13" fillId="2" borderId="6" xfId="1" applyNumberFormat="1" applyFont="1" applyFill="1" applyBorder="1" applyAlignment="1"/>
    <xf numFmtId="0" fontId="40" fillId="8" borderId="18" xfId="3" applyFont="1" applyFill="1" applyBorder="1" applyAlignment="1">
      <alignment horizontal="center"/>
    </xf>
    <xf numFmtId="0" fontId="34" fillId="0" borderId="19" xfId="0" applyFont="1" applyBorder="1" applyAlignment="1"/>
    <xf numFmtId="0" fontId="34" fillId="0" borderId="20" xfId="0" applyFont="1" applyBorder="1" applyAlignment="1"/>
    <xf numFmtId="0" fontId="40" fillId="8" borderId="7" xfId="3" applyFont="1" applyFill="1" applyBorder="1" applyAlignment="1">
      <alignment horizontal="center"/>
    </xf>
    <xf numFmtId="0" fontId="34" fillId="0" borderId="0" xfId="0" applyFont="1" applyBorder="1" applyAlignment="1"/>
    <xf numFmtId="0" fontId="34" fillId="0" borderId="8" xfId="0" applyFont="1" applyBorder="1" applyAlignment="1"/>
    <xf numFmtId="0" fontId="40" fillId="8" borderId="4" xfId="3" applyFont="1" applyFill="1" applyBorder="1" applyAlignment="1">
      <alignment horizontal="center"/>
    </xf>
    <xf numFmtId="0" fontId="59" fillId="0" borderId="5" xfId="0" applyFont="1" applyBorder="1" applyAlignment="1"/>
    <xf numFmtId="0" fontId="59" fillId="0" borderId="6" xfId="0" applyFont="1" applyBorder="1" applyAlignment="1"/>
    <xf numFmtId="0" fontId="36" fillId="0" borderId="16" xfId="3" applyFont="1" applyBorder="1" applyAlignment="1">
      <alignment horizontal="center" vertical="center"/>
    </xf>
    <xf numFmtId="0" fontId="34" fillId="0" borderId="16" xfId="0" applyFont="1" applyBorder="1" applyAlignment="1"/>
    <xf numFmtId="0" fontId="36" fillId="0" borderId="17" xfId="3" applyFont="1" applyBorder="1" applyAlignment="1">
      <alignment horizontal="center"/>
    </xf>
    <xf numFmtId="0" fontId="34" fillId="0" borderId="17" xfId="0" applyFont="1" applyBorder="1" applyAlignment="1"/>
    <xf numFmtId="0" fontId="59" fillId="0" borderId="19" xfId="0" applyFont="1" applyBorder="1" applyAlignment="1"/>
    <xf numFmtId="0" fontId="59" fillId="0" borderId="20" xfId="0" applyFont="1" applyBorder="1" applyAlignment="1"/>
    <xf numFmtId="0" fontId="40" fillId="8" borderId="34" xfId="3" applyFont="1" applyFill="1" applyBorder="1" applyAlignment="1">
      <alignment horizontal="center"/>
    </xf>
    <xf numFmtId="0" fontId="40" fillId="8" borderId="35" xfId="3" applyFont="1" applyFill="1" applyBorder="1" applyAlignment="1">
      <alignment horizontal="center"/>
    </xf>
    <xf numFmtId="0" fontId="40" fillId="8" borderId="36" xfId="3" applyFont="1" applyFill="1" applyBorder="1" applyAlignment="1">
      <alignment horizontal="center"/>
    </xf>
    <xf numFmtId="0" fontId="36" fillId="0" borderId="17" xfId="3" applyFont="1" applyBorder="1" applyAlignment="1">
      <alignment horizontal="center" vertical="center"/>
    </xf>
    <xf numFmtId="0" fontId="34" fillId="0" borderId="17" xfId="0" applyFont="1" applyBorder="1" applyAlignment="1">
      <alignment vertical="center"/>
    </xf>
  </cellXfs>
  <cellStyles count="8">
    <cellStyle name="Гиперссылка" xfId="7" builtinId="8"/>
    <cellStyle name="Гиперссылка 2" xfId="2"/>
    <cellStyle name="Обычный" xfId="0" builtinId="0"/>
    <cellStyle name="Обычный 2 2" xfId="1"/>
    <cellStyle name="Обычный 2 3" xfId="4"/>
    <cellStyle name="Обычный_ГлоссарийМОНОЛИТ" xfId="3"/>
    <cellStyle name="Финансовый 2" xfId="5"/>
    <cellStyle name="Финансовый 2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190500</xdr:colOff>
      <xdr:row>6</xdr:row>
      <xdr:rowOff>47625</xdr:rowOff>
    </xdr:from>
    <xdr:to>
      <xdr:col>30</xdr:col>
      <xdr:colOff>285750</xdr:colOff>
      <xdr:row>6</xdr:row>
      <xdr:rowOff>276225</xdr:rowOff>
    </xdr:to>
    <xdr:sp macro="" textlink="">
      <xdr:nvSpPr>
        <xdr:cNvPr id="2" name="AutoShape 41"/>
        <xdr:cNvSpPr>
          <a:spLocks noChangeArrowheads="1"/>
        </xdr:cNvSpPr>
      </xdr:nvSpPr>
      <xdr:spPr bwMode="auto">
        <a:xfrm>
          <a:off x="10934700" y="1857375"/>
          <a:ext cx="2781300" cy="209550"/>
        </a:xfrm>
        <a:prstGeom prst="rightArrow">
          <a:avLst>
            <a:gd name="adj1" fmla="val 50000"/>
            <a:gd name="adj2" fmla="val 331818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38100</xdr:colOff>
      <xdr:row>18</xdr:row>
      <xdr:rowOff>0</xdr:rowOff>
    </xdr:from>
    <xdr:to>
      <xdr:col>13</xdr:col>
      <xdr:colOff>352425</xdr:colOff>
      <xdr:row>22</xdr:row>
      <xdr:rowOff>190501</xdr:rowOff>
    </xdr:to>
    <xdr:sp macro="" textlink="">
      <xdr:nvSpPr>
        <xdr:cNvPr id="3" name="Рисунок 17"/>
        <xdr:cNvSpPr>
          <a:spLocks noChangeAspect="1"/>
        </xdr:cNvSpPr>
      </xdr:nvSpPr>
      <xdr:spPr bwMode="auto">
        <a:xfrm>
          <a:off x="4962525" y="13725525"/>
          <a:ext cx="12096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38100</xdr:colOff>
      <xdr:row>27</xdr:row>
      <xdr:rowOff>0</xdr:rowOff>
    </xdr:from>
    <xdr:to>
      <xdr:col>10</xdr:col>
      <xdr:colOff>352425</xdr:colOff>
      <xdr:row>30</xdr:row>
      <xdr:rowOff>242453</xdr:rowOff>
    </xdr:to>
    <xdr:sp macro="" textlink="">
      <xdr:nvSpPr>
        <xdr:cNvPr id="17" name="Рисунок 17"/>
        <xdr:cNvSpPr>
          <a:spLocks noChangeAspect="1"/>
        </xdr:cNvSpPr>
      </xdr:nvSpPr>
      <xdr:spPr bwMode="auto">
        <a:xfrm>
          <a:off x="4962525" y="16202025"/>
          <a:ext cx="12096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11257</xdr:colOff>
      <xdr:row>36</xdr:row>
      <xdr:rowOff>103910</xdr:rowOff>
    </xdr:from>
    <xdr:to>
      <xdr:col>1</xdr:col>
      <xdr:colOff>287482</xdr:colOff>
      <xdr:row>44</xdr:row>
      <xdr:rowOff>245921</xdr:rowOff>
    </xdr:to>
    <xdr:pic>
      <xdr:nvPicPr>
        <xdr:cNvPr id="19" name="Рисунок 84" descr="МБ0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8441" r="30370"/>
        <a:stretch>
          <a:fillRect/>
        </a:stretch>
      </xdr:blipFill>
      <xdr:spPr bwMode="auto">
        <a:xfrm>
          <a:off x="11257" y="10287001"/>
          <a:ext cx="733425" cy="2358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36</xdr:row>
      <xdr:rowOff>111705</xdr:rowOff>
    </xdr:from>
    <xdr:to>
      <xdr:col>8</xdr:col>
      <xdr:colOff>104775</xdr:colOff>
      <xdr:row>45</xdr:row>
      <xdr:rowOff>24249</xdr:rowOff>
    </xdr:to>
    <xdr:pic>
      <xdr:nvPicPr>
        <xdr:cNvPr id="20" name="Рисунок 85" descr="МБ02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3433" r="22012"/>
        <a:stretch>
          <a:fillRect/>
        </a:stretch>
      </xdr:blipFill>
      <xdr:spPr bwMode="auto">
        <a:xfrm>
          <a:off x="2762250" y="10294796"/>
          <a:ext cx="1000125" cy="2406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41564</xdr:colOff>
      <xdr:row>36</xdr:row>
      <xdr:rowOff>32907</xdr:rowOff>
    </xdr:from>
    <xdr:to>
      <xdr:col>14</xdr:col>
      <xdr:colOff>251114</xdr:colOff>
      <xdr:row>45</xdr:row>
      <xdr:rowOff>24249</xdr:rowOff>
    </xdr:to>
    <xdr:pic>
      <xdr:nvPicPr>
        <xdr:cNvPr id="21" name="Рисунок 86" descr="МБ03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0561" r="19626"/>
        <a:stretch>
          <a:fillRect/>
        </a:stretch>
      </xdr:blipFill>
      <xdr:spPr bwMode="auto">
        <a:xfrm>
          <a:off x="5527964" y="10215998"/>
          <a:ext cx="1123950" cy="2485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5194</xdr:colOff>
      <xdr:row>36</xdr:row>
      <xdr:rowOff>90054</xdr:rowOff>
    </xdr:from>
    <xdr:to>
      <xdr:col>19</xdr:col>
      <xdr:colOff>386194</xdr:colOff>
      <xdr:row>45</xdr:row>
      <xdr:rowOff>24246</xdr:rowOff>
    </xdr:to>
    <xdr:pic>
      <xdr:nvPicPr>
        <xdr:cNvPr id="22" name="Рисунок 87" descr="МБ04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3354" r="16238"/>
        <a:stretch>
          <a:fillRect/>
        </a:stretch>
      </xdr:blipFill>
      <xdr:spPr bwMode="auto">
        <a:xfrm>
          <a:off x="8234794" y="10273145"/>
          <a:ext cx="1104900" cy="2428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20</xdr:row>
      <xdr:rowOff>217343</xdr:rowOff>
    </xdr:from>
    <xdr:to>
      <xdr:col>11</xdr:col>
      <xdr:colOff>104775</xdr:colOff>
      <xdr:row>26</xdr:row>
      <xdr:rowOff>83991</xdr:rowOff>
    </xdr:to>
    <xdr:pic>
      <xdr:nvPicPr>
        <xdr:cNvPr id="23" name="Рисунок 88" descr="МС0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85259" y="11560752"/>
          <a:ext cx="1772516" cy="1321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190500</xdr:colOff>
      <xdr:row>20</xdr:row>
      <xdr:rowOff>103910</xdr:rowOff>
    </xdr:from>
    <xdr:to>
      <xdr:col>18</xdr:col>
      <xdr:colOff>400050</xdr:colOff>
      <xdr:row>26</xdr:row>
      <xdr:rowOff>94383</xdr:rowOff>
    </xdr:to>
    <xdr:pic>
      <xdr:nvPicPr>
        <xdr:cNvPr id="24" name="Рисунок 89" descr="МС03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7121" t="7079"/>
        <a:stretch>
          <a:fillRect/>
        </a:stretch>
      </xdr:blipFill>
      <xdr:spPr bwMode="auto">
        <a:xfrm>
          <a:off x="6591300" y="5784274"/>
          <a:ext cx="2038350" cy="148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114300</xdr:colOff>
      <xdr:row>20</xdr:row>
      <xdr:rowOff>38100</xdr:rowOff>
    </xdr:from>
    <xdr:to>
      <xdr:col>26</xdr:col>
      <xdr:colOff>104775</xdr:colOff>
      <xdr:row>26</xdr:row>
      <xdr:rowOff>66673</xdr:rowOff>
    </xdr:to>
    <xdr:pic>
      <xdr:nvPicPr>
        <xdr:cNvPr id="25" name="Рисунок 90" descr="МС04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15475" y="14506575"/>
          <a:ext cx="2228850" cy="1514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205220</xdr:rowOff>
    </xdr:from>
    <xdr:to>
      <xdr:col>2</xdr:col>
      <xdr:colOff>247650</xdr:colOff>
      <xdr:row>33</xdr:row>
      <xdr:rowOff>37231</xdr:rowOff>
    </xdr:to>
    <xdr:pic>
      <xdr:nvPicPr>
        <xdr:cNvPr id="26" name="Рисунок 91" descr="МС07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7724"/>
        <a:stretch>
          <a:fillRect/>
        </a:stretch>
      </xdr:blipFill>
      <xdr:spPr bwMode="auto">
        <a:xfrm>
          <a:off x="0" y="13782675"/>
          <a:ext cx="1148195" cy="1383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116899</xdr:colOff>
      <xdr:row>28</xdr:row>
      <xdr:rowOff>190500</xdr:rowOff>
    </xdr:from>
    <xdr:to>
      <xdr:col>8</xdr:col>
      <xdr:colOff>294410</xdr:colOff>
      <xdr:row>33</xdr:row>
      <xdr:rowOff>93285</xdr:rowOff>
    </xdr:to>
    <xdr:pic>
      <xdr:nvPicPr>
        <xdr:cNvPr id="27" name="Рисунок 92" descr="МС10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7780" t="11874" r="8673" b="8437"/>
        <a:stretch>
          <a:fillRect/>
        </a:stretch>
      </xdr:blipFill>
      <xdr:spPr bwMode="auto">
        <a:xfrm>
          <a:off x="3268808" y="13716000"/>
          <a:ext cx="1978602" cy="1454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445075</xdr:colOff>
      <xdr:row>28</xdr:row>
      <xdr:rowOff>180975</xdr:rowOff>
    </xdr:from>
    <xdr:to>
      <xdr:col>14</xdr:col>
      <xdr:colOff>361948</xdr:colOff>
      <xdr:row>33</xdr:row>
      <xdr:rowOff>193097</xdr:rowOff>
    </xdr:to>
    <xdr:pic>
      <xdr:nvPicPr>
        <xdr:cNvPr id="28" name="Рисунок 93" descr="МС11 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465" t="19061" r="9439"/>
        <a:stretch>
          <a:fillRect/>
        </a:stretch>
      </xdr:blipFill>
      <xdr:spPr bwMode="auto">
        <a:xfrm>
          <a:off x="4559875" y="7925666"/>
          <a:ext cx="2202873" cy="1605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295275</xdr:colOff>
      <xdr:row>21</xdr:row>
      <xdr:rowOff>216477</xdr:rowOff>
    </xdr:from>
    <xdr:to>
      <xdr:col>13</xdr:col>
      <xdr:colOff>276225</xdr:colOff>
      <xdr:row>25</xdr:row>
      <xdr:rowOff>50220</xdr:rowOff>
    </xdr:to>
    <xdr:pic>
      <xdr:nvPicPr>
        <xdr:cNvPr id="29" name="Рисунок 94" descr="МС-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248275" y="11836977"/>
          <a:ext cx="881495" cy="803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368012</xdr:colOff>
      <xdr:row>21</xdr:row>
      <xdr:rowOff>209550</xdr:rowOff>
    </xdr:from>
    <xdr:to>
      <xdr:col>20</xdr:col>
      <xdr:colOff>174915</xdr:colOff>
      <xdr:row>24</xdr:row>
      <xdr:rowOff>228596</xdr:rowOff>
    </xdr:to>
    <xdr:pic>
      <xdr:nvPicPr>
        <xdr:cNvPr id="30" name="Рисунок 95" descr="МС-03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72921" y="11830050"/>
          <a:ext cx="967221" cy="746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333375</xdr:colOff>
      <xdr:row>20</xdr:row>
      <xdr:rowOff>89190</xdr:rowOff>
    </xdr:from>
    <xdr:to>
      <xdr:col>32</xdr:col>
      <xdr:colOff>330777</xdr:colOff>
      <xdr:row>26</xdr:row>
      <xdr:rowOff>70138</xdr:rowOff>
    </xdr:to>
    <xdr:pic>
      <xdr:nvPicPr>
        <xdr:cNvPr id="31" name="Рисунок 96" descr="МС-05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6230"/>
        <a:stretch>
          <a:fillRect/>
        </a:stretch>
      </xdr:blipFill>
      <xdr:spPr bwMode="auto">
        <a:xfrm>
          <a:off x="12677775" y="5769554"/>
          <a:ext cx="2428875" cy="1477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221674</xdr:rowOff>
    </xdr:from>
    <xdr:to>
      <xdr:col>2</xdr:col>
      <xdr:colOff>219075</xdr:colOff>
      <xdr:row>17</xdr:row>
      <xdr:rowOff>19224</xdr:rowOff>
    </xdr:to>
    <xdr:pic>
      <xdr:nvPicPr>
        <xdr:cNvPr id="32" name="Рисунок 103" descr="СТ01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7204" t="9448" r="7527"/>
        <a:stretch>
          <a:fillRect/>
        </a:stretch>
      </xdr:blipFill>
      <xdr:spPr bwMode="auto">
        <a:xfrm>
          <a:off x="0" y="3144983"/>
          <a:ext cx="1133475" cy="1792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205221</xdr:colOff>
      <xdr:row>9</xdr:row>
      <xdr:rowOff>170581</xdr:rowOff>
    </xdr:from>
    <xdr:to>
      <xdr:col>7</xdr:col>
      <xdr:colOff>322119</xdr:colOff>
      <xdr:row>17</xdr:row>
      <xdr:rowOff>25974</xdr:rowOff>
    </xdr:to>
    <xdr:pic>
      <xdr:nvPicPr>
        <xdr:cNvPr id="33" name="Рисунок 104" descr="СТ02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34021" y="3093890"/>
          <a:ext cx="1488498" cy="1850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36367</xdr:colOff>
      <xdr:row>10</xdr:row>
      <xdr:rowOff>37231</xdr:rowOff>
    </xdr:from>
    <xdr:to>
      <xdr:col>26</xdr:col>
      <xdr:colOff>36367</xdr:colOff>
      <xdr:row>17</xdr:row>
      <xdr:rowOff>18182</xdr:rowOff>
    </xdr:to>
    <xdr:pic>
      <xdr:nvPicPr>
        <xdr:cNvPr id="35" name="Рисунок 97" descr="П01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6731" t="11925" r="10635"/>
        <a:stretch>
          <a:fillRect/>
        </a:stretch>
      </xdr:blipFill>
      <xdr:spPr bwMode="auto">
        <a:xfrm>
          <a:off x="10094767" y="3209922"/>
          <a:ext cx="1828800" cy="1726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23380</xdr:colOff>
      <xdr:row>10</xdr:row>
      <xdr:rowOff>73601</xdr:rowOff>
    </xdr:from>
    <xdr:to>
      <xdr:col>13</xdr:col>
      <xdr:colOff>32905</xdr:colOff>
      <xdr:row>16</xdr:row>
      <xdr:rowOff>178377</xdr:rowOff>
    </xdr:to>
    <xdr:pic>
      <xdr:nvPicPr>
        <xdr:cNvPr id="36" name="Рисунок 98" descr="П02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7843" t="8398" b="9984"/>
        <a:stretch>
          <a:fillRect/>
        </a:stretch>
      </xdr:blipFill>
      <xdr:spPr bwMode="auto">
        <a:xfrm>
          <a:off x="4595380" y="3246292"/>
          <a:ext cx="1381125" cy="1601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448542</xdr:colOff>
      <xdr:row>10</xdr:row>
      <xdr:rowOff>13852</xdr:rowOff>
    </xdr:from>
    <xdr:to>
      <xdr:col>18</xdr:col>
      <xdr:colOff>572367</xdr:colOff>
      <xdr:row>16</xdr:row>
      <xdr:rowOff>196560</xdr:rowOff>
    </xdr:to>
    <xdr:pic>
      <xdr:nvPicPr>
        <xdr:cNvPr id="37" name="Рисунок 99" descr="П04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5705" b="8716"/>
        <a:stretch>
          <a:fillRect/>
        </a:stretch>
      </xdr:blipFill>
      <xdr:spPr bwMode="auto">
        <a:xfrm>
          <a:off x="7306542" y="3186543"/>
          <a:ext cx="1502352" cy="1678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64073</xdr:colOff>
      <xdr:row>10</xdr:row>
      <xdr:rowOff>20779</xdr:rowOff>
    </xdr:from>
    <xdr:to>
      <xdr:col>31</xdr:col>
      <xdr:colOff>514346</xdr:colOff>
      <xdr:row>16</xdr:row>
      <xdr:rowOff>193963</xdr:rowOff>
    </xdr:to>
    <xdr:pic>
      <xdr:nvPicPr>
        <xdr:cNvPr id="42" name="Рисунок 109" descr="П04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8417" t="9076" r="8949" b="5733"/>
        <a:stretch>
          <a:fillRect/>
        </a:stretch>
      </xdr:blipFill>
      <xdr:spPr bwMode="auto">
        <a:xfrm>
          <a:off x="12865673" y="3193470"/>
          <a:ext cx="1828800" cy="1669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20</xdr:row>
      <xdr:rowOff>47625</xdr:rowOff>
    </xdr:from>
    <xdr:to>
      <xdr:col>4</xdr:col>
      <xdr:colOff>19050</xdr:colOff>
      <xdr:row>26</xdr:row>
      <xdr:rowOff>190498</xdr:rowOff>
    </xdr:to>
    <xdr:pic>
      <xdr:nvPicPr>
        <xdr:cNvPr id="50" name="Рисунок 74" descr="МС01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7880" r="11049"/>
        <a:stretch>
          <a:fillRect/>
        </a:stretch>
      </xdr:blipFill>
      <xdr:spPr bwMode="auto">
        <a:xfrm>
          <a:off x="228600" y="14516100"/>
          <a:ext cx="1581150" cy="1628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173182</xdr:colOff>
      <xdr:row>30</xdr:row>
      <xdr:rowOff>27706</xdr:rowOff>
    </xdr:from>
    <xdr:to>
      <xdr:col>21</xdr:col>
      <xdr:colOff>17318</xdr:colOff>
      <xdr:row>32</xdr:row>
      <xdr:rowOff>118248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89" t="22249" r="7399" b="23076"/>
        <a:stretch/>
      </xdr:blipFill>
      <xdr:spPr>
        <a:xfrm>
          <a:off x="7488382" y="8409706"/>
          <a:ext cx="2389909" cy="727852"/>
        </a:xfrm>
        <a:prstGeom prst="rect">
          <a:avLst/>
        </a:prstGeom>
      </xdr:spPr>
    </xdr:pic>
    <xdr:clientData/>
  </xdr:twoCellAnchor>
  <xdr:twoCellAnchor editAs="oneCell">
    <xdr:from>
      <xdr:col>24</xdr:col>
      <xdr:colOff>54463</xdr:colOff>
      <xdr:row>37</xdr:row>
      <xdr:rowOff>12467</xdr:rowOff>
    </xdr:from>
    <xdr:to>
      <xdr:col>26</xdr:col>
      <xdr:colOff>69272</xdr:colOff>
      <xdr:row>44</xdr:row>
      <xdr:rowOff>218210</xdr:rowOff>
    </xdr:to>
    <xdr:pic>
      <xdr:nvPicPr>
        <xdr:cNvPr id="68" name="Рисунок 67" descr="МБ05 Стеллаж демонстр 860х450х201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027263" y="10472649"/>
          <a:ext cx="929209" cy="21453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33483</xdr:colOff>
      <xdr:row>46</xdr:row>
      <xdr:rowOff>55415</xdr:rowOff>
    </xdr:from>
    <xdr:to>
      <xdr:col>2</xdr:col>
      <xdr:colOff>41405</xdr:colOff>
      <xdr:row>53</xdr:row>
      <xdr:rowOff>277042</xdr:rowOff>
    </xdr:to>
    <xdr:pic>
      <xdr:nvPicPr>
        <xdr:cNvPr id="76" name="Рисунок 75" descr="МБ12 Стеллаж 1-но сторонний 860х350х201.jpg"/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3483" y="13009415"/>
          <a:ext cx="922322" cy="2161262"/>
        </a:xfrm>
        <a:prstGeom prst="rect">
          <a:avLst/>
        </a:prstGeom>
      </xdr:spPr>
    </xdr:pic>
    <xdr:clientData/>
  </xdr:twoCellAnchor>
  <xdr:twoCellAnchor editAs="oneCell">
    <xdr:from>
      <xdr:col>6</xdr:col>
      <xdr:colOff>13856</xdr:colOff>
      <xdr:row>46</xdr:row>
      <xdr:rowOff>55418</xdr:rowOff>
    </xdr:from>
    <xdr:to>
      <xdr:col>8</xdr:col>
      <xdr:colOff>90608</xdr:colOff>
      <xdr:row>53</xdr:row>
      <xdr:rowOff>277046</xdr:rowOff>
    </xdr:to>
    <xdr:pic>
      <xdr:nvPicPr>
        <xdr:cNvPr id="79" name="Рисунок 78" descr="МБ06 Стеллаж 2-х сторонний 860х700х2010.jpg"/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757056" y="13009418"/>
          <a:ext cx="991152" cy="2161263"/>
        </a:xfrm>
        <a:prstGeom prst="rect">
          <a:avLst/>
        </a:prstGeom>
      </xdr:spPr>
    </xdr:pic>
    <xdr:clientData/>
  </xdr:twoCellAnchor>
  <xdr:twoCellAnchor editAs="oneCell">
    <xdr:from>
      <xdr:col>12</xdr:col>
      <xdr:colOff>55418</xdr:colOff>
      <xdr:row>47</xdr:row>
      <xdr:rowOff>41569</xdr:rowOff>
    </xdr:from>
    <xdr:to>
      <xdr:col>16</xdr:col>
      <xdr:colOff>284018</xdr:colOff>
      <xdr:row>53</xdr:row>
      <xdr:rowOff>169725</xdr:rowOff>
    </xdr:to>
    <xdr:pic>
      <xdr:nvPicPr>
        <xdr:cNvPr id="80" name="Рисунок 79" descr="МБ07 Стол -кафедра 1200х620х900.jpg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541818" y="13272660"/>
          <a:ext cx="2057400" cy="1790700"/>
        </a:xfrm>
        <a:prstGeom prst="rect">
          <a:avLst/>
        </a:prstGeom>
      </xdr:spPr>
    </xdr:pic>
    <xdr:clientData/>
  </xdr:twoCellAnchor>
  <xdr:twoCellAnchor editAs="oneCell">
    <xdr:from>
      <xdr:col>19</xdr:col>
      <xdr:colOff>55420</xdr:colOff>
      <xdr:row>47</xdr:row>
      <xdr:rowOff>55421</xdr:rowOff>
    </xdr:from>
    <xdr:to>
      <xdr:col>23</xdr:col>
      <xdr:colOff>245921</xdr:colOff>
      <xdr:row>53</xdr:row>
      <xdr:rowOff>183577</xdr:rowOff>
    </xdr:to>
    <xdr:pic>
      <xdr:nvPicPr>
        <xdr:cNvPr id="81" name="Рисунок 80" descr="МБ08 Стол-барьер 1200х420х900.jpg"/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742220" y="13286512"/>
          <a:ext cx="2019300" cy="17907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45</xdr:row>
      <xdr:rowOff>83127</xdr:rowOff>
    </xdr:from>
    <xdr:to>
      <xdr:col>29</xdr:col>
      <xdr:colOff>304800</xdr:colOff>
      <xdr:row>53</xdr:row>
      <xdr:rowOff>259081</xdr:rowOff>
    </xdr:to>
    <xdr:pic>
      <xdr:nvPicPr>
        <xdr:cNvPr id="82" name="Рисунок 81" descr="МБ09 шкаф картотечный 1056х400х1346.jpg"/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887200" y="12482945"/>
          <a:ext cx="1676400" cy="2392680"/>
        </a:xfrm>
        <a:prstGeom prst="rect">
          <a:avLst/>
        </a:prstGeom>
      </xdr:spPr>
    </xdr:pic>
    <xdr:clientData/>
  </xdr:twoCellAnchor>
  <xdr:twoCellAnchor editAs="oneCell">
    <xdr:from>
      <xdr:col>0</xdr:col>
      <xdr:colOff>13855</xdr:colOff>
      <xdr:row>55</xdr:row>
      <xdr:rowOff>277090</xdr:rowOff>
    </xdr:from>
    <xdr:to>
      <xdr:col>2</xdr:col>
      <xdr:colOff>25064</xdr:colOff>
      <xdr:row>63</xdr:row>
      <xdr:rowOff>259444</xdr:rowOff>
    </xdr:to>
    <xdr:pic>
      <xdr:nvPicPr>
        <xdr:cNvPr id="83" name="Рисунок 82" descr="ШК24 Стеллаж широкий 858х446х199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855" y="15447817"/>
          <a:ext cx="925609" cy="2199081"/>
        </a:xfrm>
        <a:prstGeom prst="rect">
          <a:avLst/>
        </a:prstGeom>
      </xdr:spPr>
    </xdr:pic>
    <xdr:clientData/>
  </xdr:twoCellAnchor>
  <xdr:twoCellAnchor editAs="oneCell">
    <xdr:from>
      <xdr:col>5</xdr:col>
      <xdr:colOff>68576</xdr:colOff>
      <xdr:row>55</xdr:row>
      <xdr:rowOff>263226</xdr:rowOff>
    </xdr:from>
    <xdr:to>
      <xdr:col>7</xdr:col>
      <xdr:colOff>134659</xdr:colOff>
      <xdr:row>63</xdr:row>
      <xdr:rowOff>245581</xdr:rowOff>
    </xdr:to>
    <xdr:pic>
      <xdr:nvPicPr>
        <xdr:cNvPr id="84" name="Рисунок 83" descr="ШК37 стеллаж широкий 3 откр. полки 858х462х199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54576" y="15433953"/>
          <a:ext cx="980483" cy="2199082"/>
        </a:xfrm>
        <a:prstGeom prst="rect">
          <a:avLst/>
        </a:prstGeom>
      </xdr:spPr>
    </xdr:pic>
    <xdr:clientData/>
  </xdr:twoCellAnchor>
  <xdr:twoCellAnchor editAs="oneCell">
    <xdr:from>
      <xdr:col>11</xdr:col>
      <xdr:colOff>137855</xdr:colOff>
      <xdr:row>55</xdr:row>
      <xdr:rowOff>277081</xdr:rowOff>
    </xdr:from>
    <xdr:to>
      <xdr:col>13</xdr:col>
      <xdr:colOff>203938</xdr:colOff>
      <xdr:row>63</xdr:row>
      <xdr:rowOff>259436</xdr:rowOff>
    </xdr:to>
    <xdr:pic>
      <xdr:nvPicPr>
        <xdr:cNvPr id="85" name="Рисунок 84" descr="ШК38 стеллаж широкий со стеклом 858х462х199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167055" y="15724899"/>
          <a:ext cx="980483" cy="2199082"/>
        </a:xfrm>
        <a:prstGeom prst="rect">
          <a:avLst/>
        </a:prstGeom>
      </xdr:spPr>
    </xdr:pic>
    <xdr:clientData/>
  </xdr:twoCellAnchor>
  <xdr:twoCellAnchor editAs="oneCell">
    <xdr:from>
      <xdr:col>17</xdr:col>
      <xdr:colOff>27710</xdr:colOff>
      <xdr:row>55</xdr:row>
      <xdr:rowOff>277081</xdr:rowOff>
    </xdr:from>
    <xdr:to>
      <xdr:col>18</xdr:col>
      <xdr:colOff>537062</xdr:colOff>
      <xdr:row>63</xdr:row>
      <xdr:rowOff>259436</xdr:rowOff>
    </xdr:to>
    <xdr:pic>
      <xdr:nvPicPr>
        <xdr:cNvPr id="86" name="Рисунок 85" descr="ШК44 стеллаж широкий с 2-мя дверьми 858х462х199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00110" y="15447808"/>
          <a:ext cx="973479" cy="2199082"/>
        </a:xfrm>
        <a:prstGeom prst="rect">
          <a:avLst/>
        </a:prstGeom>
      </xdr:spPr>
    </xdr:pic>
    <xdr:clientData/>
  </xdr:twoCellAnchor>
  <xdr:twoCellAnchor editAs="oneCell">
    <xdr:from>
      <xdr:col>31</xdr:col>
      <xdr:colOff>249382</xdr:colOff>
      <xdr:row>66</xdr:row>
      <xdr:rowOff>277089</xdr:rowOff>
    </xdr:from>
    <xdr:to>
      <xdr:col>33</xdr:col>
      <xdr:colOff>340086</xdr:colOff>
      <xdr:row>70</xdr:row>
      <xdr:rowOff>110835</xdr:rowOff>
    </xdr:to>
    <xdr:pic>
      <xdr:nvPicPr>
        <xdr:cNvPr id="88" name="Рисунок 87" descr="ШК29 антресоль для стеллажа широкого 858х462х548.jpg"/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422582" y="18495816"/>
          <a:ext cx="1150577" cy="942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96973</xdr:rowOff>
    </xdr:from>
    <xdr:to>
      <xdr:col>1</xdr:col>
      <xdr:colOff>135549</xdr:colOff>
      <xdr:row>73</xdr:row>
      <xdr:rowOff>189848</xdr:rowOff>
    </xdr:to>
    <xdr:pic>
      <xdr:nvPicPr>
        <xdr:cNvPr id="89" name="Рисунок 88" descr="ШК20 Стеллаж узкий 430х446х1994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18038609"/>
          <a:ext cx="592749" cy="2309603"/>
        </a:xfrm>
        <a:prstGeom prst="rect">
          <a:avLst/>
        </a:prstGeom>
      </xdr:spPr>
    </xdr:pic>
    <xdr:clientData/>
  </xdr:twoCellAnchor>
  <xdr:twoCellAnchor editAs="oneCell">
    <xdr:from>
      <xdr:col>5</xdr:col>
      <xdr:colOff>17608</xdr:colOff>
      <xdr:row>65</xdr:row>
      <xdr:rowOff>96973</xdr:rowOff>
    </xdr:from>
    <xdr:to>
      <xdr:col>6</xdr:col>
      <xdr:colOff>156198</xdr:colOff>
      <xdr:row>73</xdr:row>
      <xdr:rowOff>189848</xdr:rowOff>
    </xdr:to>
    <xdr:pic>
      <xdr:nvPicPr>
        <xdr:cNvPr id="90" name="Рисунок 89" descr="ШК33 стеллаж узкий с 1 дверью 430х462х199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303608" y="18038609"/>
          <a:ext cx="595790" cy="2309603"/>
        </a:xfrm>
        <a:prstGeom prst="rect">
          <a:avLst/>
        </a:prstGeom>
      </xdr:spPr>
    </xdr:pic>
    <xdr:clientData/>
  </xdr:twoCellAnchor>
  <xdr:twoCellAnchor editAs="oneCell">
    <xdr:from>
      <xdr:col>10</xdr:col>
      <xdr:colOff>17017</xdr:colOff>
      <xdr:row>65</xdr:row>
      <xdr:rowOff>96973</xdr:rowOff>
    </xdr:from>
    <xdr:to>
      <xdr:col>11</xdr:col>
      <xdr:colOff>170317</xdr:colOff>
      <xdr:row>73</xdr:row>
      <xdr:rowOff>189848</xdr:rowOff>
    </xdr:to>
    <xdr:pic>
      <xdr:nvPicPr>
        <xdr:cNvPr id="91" name="Рисунок 90" descr="ШК34 стеллаж узкий с стеклнянно дверью 430х462х199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589017" y="18038609"/>
          <a:ext cx="610500" cy="2309603"/>
        </a:xfrm>
        <a:prstGeom prst="rect">
          <a:avLst/>
        </a:prstGeom>
      </xdr:spPr>
    </xdr:pic>
    <xdr:clientData/>
  </xdr:twoCellAnchor>
  <xdr:twoCellAnchor editAs="oneCell">
    <xdr:from>
      <xdr:col>15</xdr:col>
      <xdr:colOff>3159</xdr:colOff>
      <xdr:row>65</xdr:row>
      <xdr:rowOff>96973</xdr:rowOff>
    </xdr:from>
    <xdr:to>
      <xdr:col>16</xdr:col>
      <xdr:colOff>156459</xdr:colOff>
      <xdr:row>73</xdr:row>
      <xdr:rowOff>189848</xdr:rowOff>
    </xdr:to>
    <xdr:pic>
      <xdr:nvPicPr>
        <xdr:cNvPr id="92" name="Рисунок 91" descr="ШК36 стеллаж узкий закрытый 430х462х199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861159" y="18038609"/>
          <a:ext cx="610500" cy="2309603"/>
        </a:xfrm>
        <a:prstGeom prst="rect">
          <a:avLst/>
        </a:prstGeom>
      </xdr:spPr>
    </xdr:pic>
    <xdr:clientData/>
  </xdr:twoCellAnchor>
  <xdr:twoCellAnchor editAs="oneCell">
    <xdr:from>
      <xdr:col>29</xdr:col>
      <xdr:colOff>77039</xdr:colOff>
      <xdr:row>75</xdr:row>
      <xdr:rowOff>13855</xdr:rowOff>
    </xdr:from>
    <xdr:to>
      <xdr:col>31</xdr:col>
      <xdr:colOff>207819</xdr:colOff>
      <xdr:row>83</xdr:row>
      <xdr:rowOff>360217</xdr:rowOff>
    </xdr:to>
    <xdr:pic>
      <xdr:nvPicPr>
        <xdr:cNvPr id="93" name="Рисунок 92" descr="ШК27 шкаф для одежды комбинир 858х462х1994.jpg"/>
        <xdr:cNvPicPr>
          <a:picLocks noChangeAspect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335839" y="21003491"/>
          <a:ext cx="1045179" cy="2604654"/>
        </a:xfrm>
        <a:prstGeom prst="rect">
          <a:avLst/>
        </a:prstGeom>
      </xdr:spPr>
    </xdr:pic>
    <xdr:clientData/>
  </xdr:twoCellAnchor>
  <xdr:twoCellAnchor editAs="oneCell">
    <xdr:from>
      <xdr:col>25</xdr:col>
      <xdr:colOff>19183</xdr:colOff>
      <xdr:row>64</xdr:row>
      <xdr:rowOff>274318</xdr:rowOff>
    </xdr:from>
    <xdr:to>
      <xdr:col>27</xdr:col>
      <xdr:colOff>180109</xdr:colOff>
      <xdr:row>73</xdr:row>
      <xdr:rowOff>263235</xdr:rowOff>
    </xdr:to>
    <xdr:pic>
      <xdr:nvPicPr>
        <xdr:cNvPr id="94" name="Рисунок 93" descr="ШК26 Шкаф для одежды 858х560х199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449183" y="18215954"/>
          <a:ext cx="1075325" cy="2482736"/>
        </a:xfrm>
        <a:prstGeom prst="rect">
          <a:avLst/>
        </a:prstGeom>
      </xdr:spPr>
    </xdr:pic>
    <xdr:clientData/>
  </xdr:twoCellAnchor>
  <xdr:twoCellAnchor editAs="oneCell">
    <xdr:from>
      <xdr:col>5</xdr:col>
      <xdr:colOff>27709</xdr:colOff>
      <xdr:row>76</xdr:row>
      <xdr:rowOff>124691</xdr:rowOff>
    </xdr:from>
    <xdr:to>
      <xdr:col>7</xdr:col>
      <xdr:colOff>330932</xdr:colOff>
      <xdr:row>81</xdr:row>
      <xdr:rowOff>27709</xdr:rowOff>
    </xdr:to>
    <xdr:pic>
      <xdr:nvPicPr>
        <xdr:cNvPr id="95" name="Рисунок 94" descr="ШК30 стеллаж низкий 858х446х815.jpg"/>
        <xdr:cNvPicPr>
          <a:picLocks noChangeAspect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13709" y="21114327"/>
          <a:ext cx="1217623" cy="1274618"/>
        </a:xfrm>
        <a:prstGeom prst="rect">
          <a:avLst/>
        </a:prstGeom>
      </xdr:spPr>
    </xdr:pic>
    <xdr:clientData/>
  </xdr:twoCellAnchor>
  <xdr:twoCellAnchor editAs="oneCell">
    <xdr:from>
      <xdr:col>8</xdr:col>
      <xdr:colOff>443346</xdr:colOff>
      <xdr:row>76</xdr:row>
      <xdr:rowOff>138545</xdr:rowOff>
    </xdr:from>
    <xdr:to>
      <xdr:col>12</xdr:col>
      <xdr:colOff>373184</xdr:colOff>
      <xdr:row>81</xdr:row>
      <xdr:rowOff>206945</xdr:rowOff>
    </xdr:to>
    <xdr:pic>
      <xdr:nvPicPr>
        <xdr:cNvPr id="96" name="Рисунок 95" descr="ШС02 стол письменный 1150х600х75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58146" y="29718000"/>
          <a:ext cx="1758638" cy="144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41563</xdr:colOff>
      <xdr:row>76</xdr:row>
      <xdr:rowOff>124691</xdr:rowOff>
    </xdr:from>
    <xdr:to>
      <xdr:col>17</xdr:col>
      <xdr:colOff>440857</xdr:colOff>
      <xdr:row>81</xdr:row>
      <xdr:rowOff>193091</xdr:rowOff>
    </xdr:to>
    <xdr:pic>
      <xdr:nvPicPr>
        <xdr:cNvPr id="97" name="Рисунок 96" descr="ШС03 стол с дверкой 1150х600х760.jpg"/>
        <xdr:cNvPicPr>
          <a:picLocks noChangeAspect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899563" y="29704146"/>
          <a:ext cx="1770894" cy="144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69273</xdr:colOff>
      <xdr:row>76</xdr:row>
      <xdr:rowOff>41563</xdr:rowOff>
    </xdr:from>
    <xdr:to>
      <xdr:col>22</xdr:col>
      <xdr:colOff>446786</xdr:colOff>
      <xdr:row>81</xdr:row>
      <xdr:rowOff>109963</xdr:rowOff>
    </xdr:to>
    <xdr:pic>
      <xdr:nvPicPr>
        <xdr:cNvPr id="98" name="Рисунок 97" descr="ШС04 стол 1-но тумбовый 1150х600х750-.jpg"/>
        <xdr:cNvPicPr>
          <a:picLocks noChangeAspect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213273" y="29621018"/>
          <a:ext cx="1758638" cy="144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193966</xdr:colOff>
      <xdr:row>76</xdr:row>
      <xdr:rowOff>110837</xdr:rowOff>
    </xdr:from>
    <xdr:to>
      <xdr:col>28</xdr:col>
      <xdr:colOff>411139</xdr:colOff>
      <xdr:row>81</xdr:row>
      <xdr:rowOff>179237</xdr:rowOff>
    </xdr:to>
    <xdr:pic>
      <xdr:nvPicPr>
        <xdr:cNvPr id="99" name="Рисунок 98" descr="ШС05 стол 2-х тумбовый 1500х600х750.jpg"/>
        <xdr:cNvPicPr>
          <a:picLocks noChangeAspect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166766" y="21377564"/>
          <a:ext cx="2045973" cy="1440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27708</xdr:colOff>
      <xdr:row>38</xdr:row>
      <xdr:rowOff>16326</xdr:rowOff>
    </xdr:from>
    <xdr:to>
      <xdr:col>31</xdr:col>
      <xdr:colOff>401783</xdr:colOff>
      <xdr:row>44</xdr:row>
      <xdr:rowOff>218210</xdr:rowOff>
    </xdr:to>
    <xdr:pic>
      <xdr:nvPicPr>
        <xdr:cNvPr id="100" name="Рисунок 99" descr="МБ10 Шкаф для читат формул 430х490х1150.jpg"/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43708" y="10753599"/>
          <a:ext cx="831274" cy="1864429"/>
        </a:xfrm>
        <a:prstGeom prst="rect">
          <a:avLst/>
        </a:prstGeom>
      </xdr:spPr>
    </xdr:pic>
    <xdr:clientData/>
  </xdr:twoCellAnchor>
  <xdr:twoCellAnchor editAs="oneCell">
    <xdr:from>
      <xdr:col>23</xdr:col>
      <xdr:colOff>64254</xdr:colOff>
      <xdr:row>56</xdr:row>
      <xdr:rowOff>724</xdr:rowOff>
    </xdr:from>
    <xdr:to>
      <xdr:col>25</xdr:col>
      <xdr:colOff>124690</xdr:colOff>
      <xdr:row>63</xdr:row>
      <xdr:rowOff>263239</xdr:rowOff>
    </xdr:to>
    <xdr:pic>
      <xdr:nvPicPr>
        <xdr:cNvPr id="54" name="Рисунок 53" descr="ШК45 стеллаж широкий закрытый  858х462х199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579854" y="15448542"/>
          <a:ext cx="974837" cy="2202150"/>
        </a:xfrm>
        <a:prstGeom prst="rect">
          <a:avLst/>
        </a:prstGeom>
      </xdr:spPr>
    </xdr:pic>
    <xdr:clientData/>
  </xdr:twoCellAnchor>
  <xdr:twoCellAnchor editAs="oneCell">
    <xdr:from>
      <xdr:col>29</xdr:col>
      <xdr:colOff>152400</xdr:colOff>
      <xdr:row>57</xdr:row>
      <xdr:rowOff>152399</xdr:rowOff>
    </xdr:from>
    <xdr:to>
      <xdr:col>31</xdr:col>
      <xdr:colOff>149804</xdr:colOff>
      <xdr:row>61</xdr:row>
      <xdr:rowOff>166255</xdr:rowOff>
    </xdr:to>
    <xdr:pic>
      <xdr:nvPicPr>
        <xdr:cNvPr id="56" name="Рисунок 55" descr="ШК28 Антресоль для стеллажа узкого 430х462х54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411200" y="15877308"/>
          <a:ext cx="911803" cy="1122219"/>
        </a:xfrm>
        <a:prstGeom prst="rect">
          <a:avLst/>
        </a:prstGeom>
      </xdr:spPr>
    </xdr:pic>
    <xdr:clientData/>
  </xdr:twoCellAnchor>
  <xdr:twoCellAnchor editAs="oneCell">
    <xdr:from>
      <xdr:col>20</xdr:col>
      <xdr:colOff>41564</xdr:colOff>
      <xdr:row>65</xdr:row>
      <xdr:rowOff>110839</xdr:rowOff>
    </xdr:from>
    <xdr:to>
      <xdr:col>21</xdr:col>
      <xdr:colOff>202646</xdr:colOff>
      <xdr:row>73</xdr:row>
      <xdr:rowOff>205311</xdr:rowOff>
    </xdr:to>
    <xdr:pic>
      <xdr:nvPicPr>
        <xdr:cNvPr id="57" name="Рисунок 56" descr="ШК35 стеллаж узкий с 2-мя дверьми 430х462х199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185564" y="18052475"/>
          <a:ext cx="618283" cy="23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76</xdr:row>
      <xdr:rowOff>138546</xdr:rowOff>
    </xdr:from>
    <xdr:to>
      <xdr:col>3</xdr:col>
      <xdr:colOff>127403</xdr:colOff>
      <xdr:row>80</xdr:row>
      <xdr:rowOff>221672</xdr:rowOff>
    </xdr:to>
    <xdr:pic>
      <xdr:nvPicPr>
        <xdr:cNvPr id="59" name="Рисунок 58" descr="ШК30 стеллаж низкий 858х446х81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77091" y="21405273"/>
          <a:ext cx="1221912" cy="1191491"/>
        </a:xfrm>
        <a:prstGeom prst="rect">
          <a:avLst/>
        </a:prstGeom>
      </xdr:spPr>
    </xdr:pic>
    <xdr:clientData/>
  </xdr:twoCellAnchor>
  <xdr:twoCellAnchor editAs="oneCell">
    <xdr:from>
      <xdr:col>26</xdr:col>
      <xdr:colOff>69272</xdr:colOff>
      <xdr:row>30</xdr:row>
      <xdr:rowOff>13854</xdr:rowOff>
    </xdr:from>
    <xdr:to>
      <xdr:col>27</xdr:col>
      <xdr:colOff>221673</xdr:colOff>
      <xdr:row>33</xdr:row>
      <xdr:rowOff>277090</xdr:rowOff>
    </xdr:to>
    <xdr:pic>
      <xdr:nvPicPr>
        <xdr:cNvPr id="62" name="Рисунок 61" descr="ШК22 дверь низкая 426х16х78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1956472" y="8395854"/>
          <a:ext cx="609600" cy="121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13852</xdr:colOff>
      <xdr:row>27</xdr:row>
      <xdr:rowOff>152396</xdr:rowOff>
    </xdr:from>
    <xdr:to>
      <xdr:col>24</xdr:col>
      <xdr:colOff>193960</xdr:colOff>
      <xdr:row>33</xdr:row>
      <xdr:rowOff>249376</xdr:rowOff>
    </xdr:to>
    <xdr:pic>
      <xdr:nvPicPr>
        <xdr:cNvPr id="63" name="Рисунок 62" descr="ШК23 дверь высокая 426х16х196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529452" y="7578432"/>
          <a:ext cx="637309" cy="2008908"/>
        </a:xfrm>
        <a:prstGeom prst="rect">
          <a:avLst/>
        </a:prstGeom>
      </xdr:spPr>
    </xdr:pic>
    <xdr:clientData/>
  </xdr:twoCellAnchor>
  <xdr:twoCellAnchor editAs="oneCell">
    <xdr:from>
      <xdr:col>24</xdr:col>
      <xdr:colOff>277089</xdr:colOff>
      <xdr:row>29</xdr:row>
      <xdr:rowOff>41564</xdr:rowOff>
    </xdr:from>
    <xdr:to>
      <xdr:col>25</xdr:col>
      <xdr:colOff>443344</xdr:colOff>
      <xdr:row>33</xdr:row>
      <xdr:rowOff>205222</xdr:rowOff>
    </xdr:to>
    <xdr:pic>
      <xdr:nvPicPr>
        <xdr:cNvPr id="5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889" y="8104909"/>
          <a:ext cx="623455" cy="143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48491</xdr:colOff>
      <xdr:row>99</xdr:row>
      <xdr:rowOff>13856</xdr:rowOff>
    </xdr:from>
    <xdr:to>
      <xdr:col>2</xdr:col>
      <xdr:colOff>2214566</xdr:colOff>
      <xdr:row>117</xdr:row>
      <xdr:rowOff>29444</xdr:rowOff>
    </xdr:to>
    <xdr:pic>
      <xdr:nvPicPr>
        <xdr:cNvPr id="3" name="Picture 1" descr="http://partavrn.ru/wp-content/uploads/2013/01/1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1" y="15350838"/>
          <a:ext cx="7216923" cy="313286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M94"/>
  <sheetViews>
    <sheetView tabSelected="1" zoomScale="55" zoomScaleNormal="55" workbookViewId="0">
      <selection activeCell="AM2" sqref="AM2"/>
    </sheetView>
  </sheetViews>
  <sheetFormatPr defaultColWidth="9.140625" defaultRowHeight="20.25"/>
  <cols>
    <col min="1" max="18" width="6.7109375" style="6" customWidth="1"/>
    <col min="19" max="19" width="10.5703125" style="6" customWidth="1"/>
    <col min="20" max="20" width="6.7109375" style="6" customWidth="1"/>
    <col min="21" max="21" width="6.7109375" style="87" customWidth="1"/>
    <col min="22" max="31" width="6.7109375" style="6" customWidth="1"/>
    <col min="32" max="32" width="8.85546875" style="6" customWidth="1"/>
    <col min="33" max="34" width="6.7109375" style="6" customWidth="1"/>
    <col min="35" max="35" width="8.5703125" style="6" customWidth="1"/>
    <col min="36" max="36" width="6.5703125" style="6" customWidth="1"/>
    <col min="37" max="37" width="5.7109375" style="6" customWidth="1"/>
    <col min="38" max="66" width="5.7109375" style="7" customWidth="1"/>
    <col min="67" max="82" width="5.7109375" style="6" customWidth="1"/>
    <col min="83" max="108" width="6.5703125" style="6" customWidth="1"/>
    <col min="109" max="16384" width="9.140625" style="6"/>
  </cols>
  <sheetData>
    <row r="1" spans="1:117" ht="21.75" customHeight="1">
      <c r="B1" s="1"/>
      <c r="C1" s="1"/>
      <c r="D1" s="1"/>
      <c r="E1" s="1"/>
      <c r="F1" s="1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4"/>
      <c r="V1" s="5"/>
      <c r="W1" s="5"/>
      <c r="X1" s="5"/>
      <c r="Y1" s="5"/>
      <c r="Z1" s="5"/>
      <c r="AA1" s="211"/>
      <c r="AB1" s="434"/>
      <c r="AC1" s="434"/>
      <c r="AD1" s="434"/>
      <c r="AE1" s="434"/>
      <c r="AF1" s="434"/>
      <c r="AG1" s="434"/>
      <c r="AH1" s="434"/>
      <c r="AI1" s="434"/>
    </row>
    <row r="2" spans="1:117" ht="33.75" customHeight="1">
      <c r="A2" s="240"/>
      <c r="B2" s="8"/>
      <c r="C2" s="9"/>
      <c r="D2" s="9"/>
      <c r="E2" s="9"/>
      <c r="F2" s="9"/>
      <c r="G2" s="8"/>
      <c r="H2" s="8"/>
      <c r="J2" s="8"/>
      <c r="K2" s="8"/>
      <c r="L2" s="8"/>
      <c r="M2" s="8"/>
      <c r="N2" s="205" t="s">
        <v>0</v>
      </c>
      <c r="O2" s="8"/>
      <c r="P2" s="8"/>
      <c r="Q2" s="8"/>
      <c r="R2" s="8"/>
      <c r="S2" s="8"/>
      <c r="T2" s="8"/>
      <c r="U2" s="11"/>
      <c r="V2" s="12"/>
      <c r="W2" s="12"/>
      <c r="X2" s="12"/>
      <c r="Y2" s="12"/>
      <c r="Z2" s="12"/>
      <c r="AA2" s="12"/>
      <c r="AB2" s="8"/>
      <c r="AC2" s="8"/>
      <c r="AD2" s="8"/>
      <c r="AE2" s="8"/>
      <c r="AF2" s="8"/>
      <c r="AG2" s="8"/>
      <c r="AH2" s="8"/>
      <c r="AI2" s="12"/>
    </row>
    <row r="3" spans="1:117" ht="24" customHeight="1" thickBot="1">
      <c r="A3" s="209"/>
      <c r="B3" s="13"/>
      <c r="C3" s="13"/>
      <c r="D3" s="13"/>
      <c r="E3" s="210"/>
      <c r="F3" s="207"/>
      <c r="G3" s="207"/>
      <c r="H3" s="207"/>
      <c r="I3" s="207"/>
      <c r="J3" s="207"/>
      <c r="K3" s="207"/>
      <c r="L3" s="207"/>
      <c r="M3" s="8"/>
      <c r="N3" s="8"/>
      <c r="O3" s="8"/>
      <c r="P3" s="10"/>
      <c r="Q3" s="10"/>
      <c r="R3" s="10"/>
      <c r="S3" s="10"/>
      <c r="T3" s="10"/>
      <c r="U3" s="208"/>
      <c r="V3" s="208"/>
      <c r="W3" s="208"/>
      <c r="X3" s="208"/>
      <c r="Y3" s="208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5"/>
      <c r="AK3" s="15"/>
      <c r="AL3" s="14"/>
      <c r="AM3" s="14"/>
      <c r="AN3" s="14"/>
      <c r="AO3" s="14"/>
      <c r="AP3" s="14"/>
      <c r="AQ3" s="14"/>
      <c r="AR3" s="14"/>
      <c r="AS3" s="14"/>
      <c r="AT3" s="14"/>
      <c r="AU3" s="14"/>
    </row>
    <row r="4" spans="1:117" s="16" customFormat="1" ht="24" customHeight="1" thickBot="1">
      <c r="A4" s="18"/>
      <c r="B4" s="19"/>
      <c r="C4" s="19"/>
      <c r="D4" s="19"/>
      <c r="E4" s="206"/>
      <c r="F4" s="19"/>
      <c r="G4" s="20"/>
      <c r="H4" s="20"/>
      <c r="I4" s="20"/>
      <c r="J4" s="20"/>
      <c r="K4" s="20"/>
      <c r="L4" s="20"/>
      <c r="M4" s="20"/>
      <c r="N4" s="238" t="s">
        <v>132</v>
      </c>
      <c r="O4" s="239"/>
      <c r="P4" s="239"/>
      <c r="Q4" s="239"/>
      <c r="R4" s="239"/>
      <c r="S4" s="239"/>
      <c r="T4" s="239"/>
      <c r="U4" s="239"/>
      <c r="V4" s="239"/>
      <c r="W4" s="284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12"/>
      <c r="AJ4" s="212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</row>
    <row r="5" spans="1:117" s="16" customFormat="1" ht="45" customHeight="1" thickBot="1">
      <c r="A5" s="445" t="s">
        <v>140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7"/>
      <c r="AJ5" s="20"/>
      <c r="AK5" s="20"/>
      <c r="AL5" s="20"/>
      <c r="AM5" s="20"/>
      <c r="AN5" s="212"/>
      <c r="AO5" s="212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</row>
    <row r="6" spans="1:117" s="16" customFormat="1" ht="21.75" customHeight="1" thickBot="1">
      <c r="A6" s="236"/>
      <c r="B6" s="237"/>
      <c r="C6" s="237"/>
      <c r="D6" s="237"/>
      <c r="E6" s="237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2"/>
      <c r="AJ6" s="212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</row>
    <row r="7" spans="1:117" s="23" customFormat="1" ht="20.25" hidden="1" customHeight="1" thickBot="1">
      <c r="A7" s="435" t="s">
        <v>1</v>
      </c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7">
        <v>1.3</v>
      </c>
      <c r="AH7" s="437"/>
      <c r="AI7" s="437"/>
      <c r="AJ7" s="21"/>
      <c r="AK7" s="22"/>
      <c r="AL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</row>
    <row r="8" spans="1:117" s="26" customFormat="1" ht="21" customHeight="1" thickBot="1">
      <c r="A8" s="438" t="s">
        <v>79</v>
      </c>
      <c r="B8" s="439"/>
      <c r="C8" s="439"/>
      <c r="D8" s="439"/>
      <c r="E8" s="439"/>
      <c r="F8" s="439"/>
      <c r="G8" s="439"/>
      <c r="H8" s="439"/>
      <c r="I8" s="439"/>
      <c r="J8" s="439"/>
      <c r="K8" s="439"/>
      <c r="L8" s="439"/>
      <c r="M8" s="439"/>
      <c r="N8" s="439"/>
      <c r="O8" s="439"/>
      <c r="P8" s="439"/>
      <c r="Q8" s="439"/>
      <c r="R8" s="439"/>
      <c r="S8" s="439"/>
      <c r="T8" s="439"/>
      <c r="U8" s="439"/>
      <c r="V8" s="439"/>
      <c r="W8" s="439"/>
      <c r="X8" s="439"/>
      <c r="Y8" s="439"/>
      <c r="Z8" s="439"/>
      <c r="AA8" s="439"/>
      <c r="AB8" s="439"/>
      <c r="AC8" s="439"/>
      <c r="AD8" s="439"/>
      <c r="AE8" s="439"/>
      <c r="AF8" s="439"/>
      <c r="AG8" s="439"/>
      <c r="AH8" s="439"/>
      <c r="AI8" s="440"/>
      <c r="AJ8" s="24"/>
      <c r="AK8" s="25"/>
      <c r="AL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</row>
    <row r="9" spans="1:117" s="27" customFormat="1" ht="20.100000000000001" customHeight="1">
      <c r="A9" s="441" t="s">
        <v>2</v>
      </c>
      <c r="B9" s="442"/>
      <c r="C9" s="442"/>
      <c r="D9" s="442"/>
      <c r="E9" s="443"/>
      <c r="F9" s="444" t="s">
        <v>3</v>
      </c>
      <c r="G9" s="442"/>
      <c r="H9" s="442"/>
      <c r="I9" s="442"/>
      <c r="J9" s="443"/>
      <c r="K9" s="441" t="s">
        <v>4</v>
      </c>
      <c r="L9" s="442"/>
      <c r="M9" s="442"/>
      <c r="N9" s="442"/>
      <c r="O9" s="442"/>
      <c r="P9" s="443"/>
      <c r="Q9" s="444" t="s">
        <v>5</v>
      </c>
      <c r="R9" s="442"/>
      <c r="S9" s="442"/>
      <c r="T9" s="442"/>
      <c r="U9" s="442"/>
      <c r="V9" s="443"/>
      <c r="W9" s="441" t="s">
        <v>6</v>
      </c>
      <c r="X9" s="442"/>
      <c r="Y9" s="442"/>
      <c r="Z9" s="442"/>
      <c r="AA9" s="442"/>
      <c r="AB9" s="443"/>
      <c r="AC9" s="441" t="s">
        <v>7</v>
      </c>
      <c r="AD9" s="442"/>
      <c r="AE9" s="442"/>
      <c r="AF9" s="442"/>
      <c r="AG9" s="442"/>
      <c r="AH9" s="442"/>
      <c r="AI9" s="443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9"/>
      <c r="BW9" s="30"/>
      <c r="BX9" s="31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</row>
    <row r="10" spans="1:117" s="37" customFormat="1" ht="20.100000000000001" customHeight="1">
      <c r="A10" s="33" t="s">
        <v>8</v>
      </c>
      <c r="B10" s="34"/>
      <c r="C10" s="34"/>
      <c r="D10" s="34"/>
      <c r="E10" s="213"/>
      <c r="F10" s="228" t="s">
        <v>117</v>
      </c>
      <c r="G10" s="34"/>
      <c r="H10" s="34"/>
      <c r="I10" s="34"/>
      <c r="J10" s="213"/>
      <c r="K10" s="214" t="s">
        <v>9</v>
      </c>
      <c r="L10" s="34"/>
      <c r="M10" s="34"/>
      <c r="N10" s="34"/>
      <c r="O10" s="34"/>
      <c r="P10" s="213"/>
      <c r="Q10" s="370" t="s">
        <v>133</v>
      </c>
      <c r="R10" s="157"/>
      <c r="S10" s="157"/>
      <c r="T10" s="157"/>
      <c r="U10" s="157"/>
      <c r="V10" s="216"/>
      <c r="W10" s="215" t="s">
        <v>10</v>
      </c>
      <c r="X10" s="157"/>
      <c r="Y10" s="157"/>
      <c r="Z10" s="157"/>
      <c r="AA10" s="157"/>
      <c r="AB10" s="36"/>
      <c r="AC10" s="371" t="s">
        <v>134</v>
      </c>
      <c r="AD10" s="34"/>
      <c r="AE10" s="34"/>
      <c r="AF10" s="34"/>
      <c r="AG10" s="34"/>
      <c r="AH10" s="34"/>
      <c r="AI10" s="213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38"/>
      <c r="BW10" s="39"/>
      <c r="BX10" s="40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</row>
    <row r="11" spans="1:117" s="55" customFormat="1" ht="20.100000000000001" customHeight="1">
      <c r="A11" s="42"/>
      <c r="B11" s="43"/>
      <c r="C11" s="43"/>
      <c r="D11" s="43"/>
      <c r="E11" s="44"/>
      <c r="F11" s="43"/>
      <c r="G11" s="43"/>
      <c r="H11" s="43"/>
      <c r="I11" s="43"/>
      <c r="J11" s="44"/>
      <c r="K11" s="46"/>
      <c r="L11" s="47"/>
      <c r="M11" s="47"/>
      <c r="N11" s="47"/>
      <c r="O11" s="47"/>
      <c r="P11" s="48"/>
      <c r="Q11" s="47"/>
      <c r="R11" s="49"/>
      <c r="S11" s="49"/>
      <c r="T11" s="49"/>
      <c r="U11" s="49"/>
      <c r="V11" s="50"/>
      <c r="W11" s="51"/>
      <c r="X11" s="52"/>
      <c r="Y11" s="52"/>
      <c r="Z11" s="52"/>
      <c r="AA11" s="52"/>
      <c r="AB11" s="53"/>
      <c r="AC11" s="51"/>
      <c r="AD11" s="41"/>
      <c r="AE11" s="41"/>
      <c r="AF11" s="41"/>
      <c r="AG11" s="41"/>
      <c r="AH11" s="41"/>
      <c r="AI11" s="54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7"/>
      <c r="BW11" s="58"/>
      <c r="BX11" s="59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</row>
    <row r="12" spans="1:117" s="63" customFormat="1" ht="20.100000000000001" customHeight="1">
      <c r="A12" s="60"/>
      <c r="B12" s="61"/>
      <c r="C12" s="61"/>
      <c r="D12" s="61"/>
      <c r="E12" s="62"/>
      <c r="F12" s="61"/>
      <c r="G12" s="61"/>
      <c r="H12" s="61"/>
      <c r="I12" s="61"/>
      <c r="J12" s="62"/>
      <c r="K12" s="45"/>
      <c r="L12" s="43"/>
      <c r="M12" s="43"/>
      <c r="N12" s="43"/>
      <c r="O12" s="43"/>
      <c r="P12" s="241"/>
      <c r="Q12" s="43"/>
      <c r="R12" s="61"/>
      <c r="S12" s="61"/>
      <c r="T12" s="61"/>
      <c r="U12" s="61"/>
      <c r="V12" s="241"/>
      <c r="W12" s="42"/>
      <c r="X12" s="49"/>
      <c r="Y12" s="49"/>
      <c r="Z12" s="49"/>
      <c r="AA12" s="49"/>
      <c r="AB12" s="241"/>
      <c r="AC12" s="42"/>
      <c r="AD12" s="49"/>
      <c r="AE12" s="49"/>
      <c r="AF12" s="49"/>
      <c r="AG12" s="49"/>
      <c r="AH12" s="49"/>
      <c r="AI12" s="241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</row>
    <row r="13" spans="1:117" s="63" customFormat="1" ht="19.5" customHeight="1">
      <c r="A13" s="60"/>
      <c r="B13" s="61"/>
      <c r="C13" s="61"/>
      <c r="D13" s="61"/>
      <c r="E13" s="62"/>
      <c r="F13" s="61"/>
      <c r="G13" s="61"/>
      <c r="H13" s="61"/>
      <c r="I13" s="61"/>
      <c r="J13" s="62"/>
      <c r="K13" s="60"/>
      <c r="L13" s="61"/>
      <c r="M13" s="61"/>
      <c r="N13" s="61"/>
      <c r="O13" s="61"/>
      <c r="P13" s="62"/>
      <c r="Q13" s="61"/>
      <c r="R13" s="61"/>
      <c r="S13" s="61"/>
      <c r="T13" s="61"/>
      <c r="U13" s="61"/>
      <c r="V13" s="62"/>
      <c r="W13" s="60"/>
      <c r="X13" s="61"/>
      <c r="Y13" s="61"/>
      <c r="Z13" s="61"/>
      <c r="AA13" s="61"/>
      <c r="AB13" s="65"/>
      <c r="AC13" s="45"/>
      <c r="AD13" s="43"/>
      <c r="AE13" s="43"/>
      <c r="AF13" s="43"/>
      <c r="AG13" s="43"/>
      <c r="AH13" s="43"/>
      <c r="AI13" s="4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</row>
    <row r="14" spans="1:117" ht="20.100000000000001" customHeight="1">
      <c r="A14" s="66"/>
      <c r="B14" s="7"/>
      <c r="C14" s="7"/>
      <c r="D14" s="7"/>
      <c r="E14" s="67"/>
      <c r="F14" s="7"/>
      <c r="G14" s="7"/>
      <c r="H14" s="7"/>
      <c r="I14" s="7"/>
      <c r="J14" s="67"/>
      <c r="K14" s="66"/>
      <c r="L14" s="7"/>
      <c r="M14" s="7"/>
      <c r="N14" s="7"/>
      <c r="O14" s="7"/>
      <c r="P14" s="67"/>
      <c r="Q14" s="88"/>
      <c r="R14" s="7"/>
      <c r="S14" s="7"/>
      <c r="T14" s="7"/>
      <c r="U14" s="7"/>
      <c r="V14" s="67"/>
      <c r="W14" s="66"/>
      <c r="X14" s="7"/>
      <c r="Y14" s="7"/>
      <c r="Z14" s="7"/>
      <c r="AA14" s="7"/>
      <c r="AB14" s="67"/>
      <c r="AC14" s="45"/>
      <c r="AD14" s="43"/>
      <c r="AE14" s="43"/>
      <c r="AF14" s="43"/>
      <c r="AG14" s="43"/>
      <c r="AH14" s="68"/>
      <c r="AI14" s="69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</row>
    <row r="15" spans="1:117" ht="20.100000000000001" customHeight="1">
      <c r="A15" s="66"/>
      <c r="B15" s="7"/>
      <c r="C15" s="102"/>
      <c r="D15" s="220"/>
      <c r="E15" s="103"/>
      <c r="F15" s="7"/>
      <c r="G15" s="7"/>
      <c r="H15" s="102"/>
      <c r="I15" s="220"/>
      <c r="J15" s="103"/>
      <c r="K15" s="66"/>
      <c r="L15" s="7"/>
      <c r="M15" s="7"/>
      <c r="N15" s="102"/>
      <c r="O15" s="220"/>
      <c r="P15" s="103"/>
      <c r="Q15" s="88"/>
      <c r="R15" s="7"/>
      <c r="S15" s="7"/>
      <c r="T15" s="102"/>
      <c r="U15" s="220"/>
      <c r="V15" s="103"/>
      <c r="W15" s="66"/>
      <c r="X15" s="7"/>
      <c r="Y15" s="7"/>
      <c r="Z15" s="102"/>
      <c r="AA15" s="220"/>
      <c r="AB15" s="103"/>
      <c r="AC15" s="71"/>
      <c r="AD15" s="72"/>
      <c r="AE15" s="72"/>
      <c r="AF15" s="72"/>
      <c r="AG15" s="102"/>
      <c r="AH15" s="220"/>
      <c r="AI15" s="103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</row>
    <row r="16" spans="1:117" ht="19.5" customHeight="1">
      <c r="A16" s="66"/>
      <c r="B16" s="7"/>
      <c r="C16" s="135"/>
      <c r="D16" s="406"/>
      <c r="E16" s="403"/>
      <c r="F16" s="7"/>
      <c r="G16" s="7"/>
      <c r="H16" s="135"/>
      <c r="I16" s="406"/>
      <c r="J16" s="403"/>
      <c r="K16" s="66"/>
      <c r="L16" s="7"/>
      <c r="M16" s="7"/>
      <c r="N16" s="135"/>
      <c r="O16" s="406"/>
      <c r="P16" s="403"/>
      <c r="Q16" s="88"/>
      <c r="R16" s="7"/>
      <c r="S16" s="7"/>
      <c r="T16" s="135"/>
      <c r="U16" s="406"/>
      <c r="V16" s="403"/>
      <c r="W16" s="66"/>
      <c r="X16" s="7"/>
      <c r="Y16" s="7"/>
      <c r="Z16" s="135"/>
      <c r="AA16" s="406"/>
      <c r="AB16" s="403"/>
      <c r="AC16" s="71"/>
      <c r="AD16" s="72"/>
      <c r="AE16" s="72"/>
      <c r="AF16" s="72"/>
      <c r="AG16" s="135"/>
      <c r="AH16" s="8"/>
      <c r="AI16" s="229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</row>
    <row r="17" spans="1:117" s="27" customFormat="1" ht="19.5" customHeight="1" thickBot="1">
      <c r="A17" s="74"/>
      <c r="B17" s="75"/>
      <c r="C17" s="76" t="s">
        <v>92</v>
      </c>
      <c r="D17" s="379">
        <f>550*AG7</f>
        <v>715</v>
      </c>
      <c r="E17" s="425"/>
      <c r="F17" s="75"/>
      <c r="G17" s="75"/>
      <c r="H17" s="76" t="s">
        <v>92</v>
      </c>
      <c r="I17" s="379">
        <f>750*$AG$7</f>
        <v>975</v>
      </c>
      <c r="J17" s="430"/>
      <c r="K17" s="77"/>
      <c r="L17" s="75"/>
      <c r="M17" s="75"/>
      <c r="N17" s="76" t="s">
        <v>92</v>
      </c>
      <c r="O17" s="379">
        <f>972*$AG$7</f>
        <v>1263.6000000000001</v>
      </c>
      <c r="P17" s="425"/>
      <c r="Q17" s="227"/>
      <c r="R17" s="20"/>
      <c r="S17" s="78"/>
      <c r="T17" s="76" t="s">
        <v>92</v>
      </c>
      <c r="U17" s="379">
        <f>1095*$AG$7</f>
        <v>1423.5</v>
      </c>
      <c r="V17" s="430"/>
      <c r="W17" s="79"/>
      <c r="X17" s="78"/>
      <c r="Y17" s="78"/>
      <c r="Z17" s="76" t="s">
        <v>92</v>
      </c>
      <c r="AA17" s="379">
        <f>1050*$AG$7</f>
        <v>1365</v>
      </c>
      <c r="AB17" s="425"/>
      <c r="AC17" s="368"/>
      <c r="AD17" s="369"/>
      <c r="AE17" s="369"/>
      <c r="AF17" s="369"/>
      <c r="AG17" s="109" t="s">
        <v>92</v>
      </c>
      <c r="AH17" s="381">
        <f>1320*$AG$7</f>
        <v>1716</v>
      </c>
      <c r="AI17" s="429"/>
      <c r="BL17" s="80"/>
      <c r="BM17" s="81"/>
      <c r="BN17" s="82"/>
      <c r="BO17" s="80"/>
      <c r="BP17" s="80"/>
      <c r="BQ17" s="80"/>
      <c r="BR17" s="80"/>
      <c r="BS17" s="80"/>
      <c r="BT17" s="81"/>
      <c r="BU17" s="82"/>
      <c r="BV17" s="29"/>
      <c r="BW17" s="83"/>
      <c r="BX17" s="84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</row>
    <row r="18" spans="1:117" s="26" customFormat="1" ht="21" customHeight="1" thickBot="1">
      <c r="A18" s="438" t="s">
        <v>80</v>
      </c>
      <c r="B18" s="439"/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39"/>
      <c r="Y18" s="439"/>
      <c r="Z18" s="439"/>
      <c r="AA18" s="439"/>
      <c r="AB18" s="439"/>
      <c r="AC18" s="439"/>
      <c r="AD18" s="439"/>
      <c r="AE18" s="439"/>
      <c r="AF18" s="439"/>
      <c r="AG18" s="439"/>
      <c r="AH18" s="439"/>
      <c r="AI18" s="440"/>
      <c r="AJ18" s="24"/>
      <c r="AK18" s="25"/>
      <c r="AL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</row>
    <row r="19" spans="1:117" s="92" customFormat="1" ht="20.100000000000001" customHeight="1">
      <c r="A19" s="424" t="s">
        <v>86</v>
      </c>
      <c r="B19" s="453"/>
      <c r="C19" s="453"/>
      <c r="D19" s="453"/>
      <c r="E19" s="453"/>
      <c r="F19" s="453"/>
      <c r="G19" s="454"/>
      <c r="H19" s="424" t="s">
        <v>86</v>
      </c>
      <c r="I19" s="418"/>
      <c r="J19" s="418"/>
      <c r="K19" s="418"/>
      <c r="L19" s="418"/>
      <c r="M19" s="418"/>
      <c r="N19" s="419"/>
      <c r="O19" s="453" t="s">
        <v>87</v>
      </c>
      <c r="P19" s="418"/>
      <c r="Q19" s="418"/>
      <c r="R19" s="418"/>
      <c r="S19" s="418"/>
      <c r="T19" s="418"/>
      <c r="U19" s="418"/>
      <c r="V19" s="424" t="s">
        <v>86</v>
      </c>
      <c r="W19" s="418"/>
      <c r="X19" s="418"/>
      <c r="Y19" s="418"/>
      <c r="Z19" s="418"/>
      <c r="AA19" s="418"/>
      <c r="AB19" s="419"/>
      <c r="AC19" s="424" t="s">
        <v>87</v>
      </c>
      <c r="AD19" s="418"/>
      <c r="AE19" s="418"/>
      <c r="AF19" s="418"/>
      <c r="AG19" s="418"/>
      <c r="AH19" s="418"/>
      <c r="AI19" s="419"/>
      <c r="AW19" s="89"/>
      <c r="AX19" s="89"/>
      <c r="AY19" s="89"/>
    </row>
    <row r="20" spans="1:117" s="100" customFormat="1" ht="20.100000000000001" customHeight="1">
      <c r="A20" s="93" t="s">
        <v>11</v>
      </c>
      <c r="B20" s="94"/>
      <c r="C20" s="94"/>
      <c r="D20" s="95"/>
      <c r="E20" s="94"/>
      <c r="F20" s="96"/>
      <c r="G20" s="97"/>
      <c r="H20" s="93" t="s">
        <v>12</v>
      </c>
      <c r="I20" s="94"/>
      <c r="J20" s="94"/>
      <c r="K20" s="95"/>
      <c r="L20" s="94"/>
      <c r="M20" s="96"/>
      <c r="N20" s="97"/>
      <c r="O20" s="96" t="s">
        <v>139</v>
      </c>
      <c r="P20" s="94"/>
      <c r="Q20" s="98"/>
      <c r="R20" s="96"/>
      <c r="S20" s="96"/>
      <c r="T20" s="96"/>
      <c r="U20" s="96"/>
      <c r="V20" s="93" t="s">
        <v>13</v>
      </c>
      <c r="W20" s="94"/>
      <c r="X20" s="94"/>
      <c r="Y20" s="95"/>
      <c r="Z20" s="94"/>
      <c r="AA20" s="96"/>
      <c r="AB20" s="97"/>
      <c r="AC20" s="93" t="s">
        <v>14</v>
      </c>
      <c r="AD20" s="94"/>
      <c r="AE20" s="98"/>
      <c r="AF20" s="96"/>
      <c r="AG20" s="96"/>
      <c r="AH20" s="96"/>
      <c r="AI20" s="99"/>
      <c r="AW20" s="101"/>
      <c r="AX20" s="101"/>
      <c r="AY20" s="101"/>
    </row>
    <row r="21" spans="1:117" s="87" customFormat="1" ht="20.100000000000001" customHeight="1">
      <c r="A21" s="45"/>
      <c r="B21" s="43"/>
      <c r="C21" s="43"/>
      <c r="D21" s="43"/>
      <c r="E21" s="43"/>
      <c r="F21" s="203"/>
      <c r="G21" s="44"/>
      <c r="H21" s="45"/>
      <c r="I21" s="43"/>
      <c r="J21" s="43"/>
      <c r="K21" s="43"/>
      <c r="L21" s="43"/>
      <c r="M21" s="203"/>
      <c r="N21" s="44"/>
      <c r="O21" s="43"/>
      <c r="P21" s="102"/>
      <c r="Q21" s="102"/>
      <c r="R21" s="102"/>
      <c r="S21" s="102"/>
      <c r="T21" s="203"/>
      <c r="U21" s="105"/>
      <c r="V21" s="104"/>
      <c r="W21" s="105"/>
      <c r="X21" s="105"/>
      <c r="Y21" s="105"/>
      <c r="Z21" s="105"/>
      <c r="AA21" s="203"/>
      <c r="AB21" s="103"/>
      <c r="AC21" s="104"/>
      <c r="AD21" s="105"/>
      <c r="AE21" s="106"/>
      <c r="AF21" s="106"/>
      <c r="AG21" s="106"/>
      <c r="AH21" s="203"/>
      <c r="AI21" s="107"/>
      <c r="AW21" s="6"/>
      <c r="AX21" s="6"/>
      <c r="AY21" s="6"/>
    </row>
    <row r="22" spans="1:117" s="87" customFormat="1" ht="20.100000000000001" customHeight="1">
      <c r="A22" s="45"/>
      <c r="B22" s="43"/>
      <c r="C22" s="43"/>
      <c r="D22" s="43"/>
      <c r="E22" s="43"/>
      <c r="F22" s="43"/>
      <c r="G22" s="44"/>
      <c r="H22" s="45"/>
      <c r="I22" s="43"/>
      <c r="J22" s="43"/>
      <c r="K22" s="43"/>
      <c r="L22" s="43"/>
      <c r="M22" s="43"/>
      <c r="N22" s="44"/>
      <c r="O22" s="43"/>
      <c r="P22" s="102"/>
      <c r="Q22" s="102"/>
      <c r="R22" s="102"/>
      <c r="S22" s="102"/>
      <c r="T22" s="102"/>
      <c r="U22" s="105"/>
      <c r="V22" s="104"/>
      <c r="W22" s="105"/>
      <c r="X22" s="105"/>
      <c r="Y22" s="105"/>
      <c r="Z22" s="105"/>
      <c r="AA22" s="105"/>
      <c r="AB22" s="103"/>
      <c r="AC22" s="104"/>
      <c r="AD22" s="105"/>
      <c r="AE22" s="105"/>
      <c r="AF22" s="105"/>
      <c r="AG22" s="105"/>
      <c r="AH22" s="105"/>
      <c r="AI22" s="103"/>
      <c r="AW22" s="108"/>
      <c r="AX22" s="108"/>
      <c r="AY22" s="108"/>
    </row>
    <row r="23" spans="1:117" s="87" customFormat="1" ht="20.100000000000001" customHeight="1">
      <c r="A23" s="45"/>
      <c r="B23" s="43"/>
      <c r="C23" s="43"/>
      <c r="D23" s="43"/>
      <c r="E23" s="43"/>
      <c r="F23" s="43"/>
      <c r="G23" s="44"/>
      <c r="H23" s="45"/>
      <c r="I23" s="43"/>
      <c r="J23" s="43"/>
      <c r="K23" s="43"/>
      <c r="L23" s="43"/>
      <c r="M23" s="43"/>
      <c r="N23" s="44"/>
      <c r="O23" s="43"/>
      <c r="P23" s="102"/>
      <c r="Q23" s="102"/>
      <c r="R23" s="102"/>
      <c r="S23" s="102"/>
      <c r="T23" s="102"/>
      <c r="U23" s="105"/>
      <c r="V23" s="104"/>
      <c r="W23" s="105"/>
      <c r="X23" s="105"/>
      <c r="Y23" s="105"/>
      <c r="Z23" s="105"/>
      <c r="AA23" s="105"/>
      <c r="AB23" s="103"/>
      <c r="AC23" s="104"/>
      <c r="AD23" s="105"/>
      <c r="AE23" s="105"/>
      <c r="AF23" s="105"/>
      <c r="AG23" s="105"/>
      <c r="AH23" s="105"/>
      <c r="AI23" s="103"/>
    </row>
    <row r="24" spans="1:117" s="87" customFormat="1" ht="20.100000000000001" customHeight="1">
      <c r="A24" s="45"/>
      <c r="B24" s="43"/>
      <c r="C24" s="43"/>
      <c r="D24" s="43"/>
      <c r="E24" s="43"/>
      <c r="F24" s="43"/>
      <c r="G24" s="44"/>
      <c r="H24" s="45"/>
      <c r="I24" s="43"/>
      <c r="J24" s="43"/>
      <c r="K24" s="43"/>
      <c r="L24" s="43"/>
      <c r="M24" s="43"/>
      <c r="N24" s="44"/>
      <c r="O24" s="43"/>
      <c r="P24" s="102"/>
      <c r="Q24" s="102"/>
      <c r="R24" s="102"/>
      <c r="S24" s="102"/>
      <c r="T24" s="102"/>
      <c r="U24" s="105"/>
      <c r="V24" s="104"/>
      <c r="W24" s="105"/>
      <c r="X24" s="105"/>
      <c r="Y24" s="105"/>
      <c r="Z24" s="105"/>
      <c r="AA24" s="105"/>
      <c r="AB24" s="103"/>
      <c r="AC24" s="104"/>
      <c r="AD24" s="105"/>
      <c r="AE24" s="105"/>
      <c r="AF24" s="105"/>
      <c r="AG24" s="105"/>
      <c r="AH24" s="105"/>
      <c r="AI24" s="103"/>
    </row>
    <row r="25" spans="1:117" s="87" customFormat="1" ht="20.100000000000001" customHeight="1">
      <c r="A25" s="45"/>
      <c r="B25" s="43"/>
      <c r="C25" s="43"/>
      <c r="D25" s="43"/>
      <c r="E25" s="43"/>
      <c r="F25" s="43"/>
      <c r="G25" s="44"/>
      <c r="H25" s="45"/>
      <c r="I25" s="43"/>
      <c r="J25" s="43"/>
      <c r="K25" s="43"/>
      <c r="L25" s="43"/>
      <c r="M25" s="43"/>
      <c r="N25" s="44"/>
      <c r="O25" s="43"/>
      <c r="P25" s="102"/>
      <c r="Q25" s="102"/>
      <c r="R25" s="102"/>
      <c r="S25" s="102"/>
      <c r="T25" s="102"/>
      <c r="U25" s="105"/>
      <c r="V25" s="104"/>
      <c r="W25" s="105"/>
      <c r="X25" s="105"/>
      <c r="Y25" s="105"/>
      <c r="Z25" s="105"/>
      <c r="AA25" s="105"/>
      <c r="AB25" s="103"/>
      <c r="AC25" s="104"/>
      <c r="AD25" s="105"/>
      <c r="AE25" s="105"/>
      <c r="AF25" s="105"/>
      <c r="AG25" s="105"/>
      <c r="AH25" s="105"/>
      <c r="AI25" s="103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102"/>
      <c r="AU25" s="102"/>
      <c r="AV25" s="102"/>
      <c r="AW25" s="102"/>
      <c r="AX25" s="102"/>
      <c r="AY25" s="102"/>
      <c r="AZ25" s="88"/>
      <c r="BA25" s="43"/>
      <c r="BB25" s="43"/>
      <c r="BC25" s="43"/>
      <c r="BD25" s="43"/>
      <c r="BE25" s="43"/>
      <c r="BF25" s="43"/>
      <c r="BG25" s="88"/>
      <c r="BH25" s="88"/>
      <c r="BI25" s="88"/>
      <c r="BJ25" s="88"/>
      <c r="BK25" s="88"/>
      <c r="BL25" s="88"/>
      <c r="BM25" s="88"/>
      <c r="BN25" s="88"/>
    </row>
    <row r="26" spans="1:117" s="87" customFormat="1" ht="20.100000000000001" customHeight="1">
      <c r="A26" s="45"/>
      <c r="B26" s="43"/>
      <c r="C26" s="43"/>
      <c r="D26" s="43"/>
      <c r="E26" s="43"/>
      <c r="F26" s="43"/>
      <c r="G26" s="44"/>
      <c r="H26" s="45"/>
      <c r="I26" s="43"/>
      <c r="J26" s="43"/>
      <c r="K26" s="43"/>
      <c r="L26" s="43"/>
      <c r="M26" s="43"/>
      <c r="N26" s="44"/>
      <c r="O26" s="43"/>
      <c r="P26" s="102"/>
      <c r="Q26" s="102"/>
      <c r="R26" s="102"/>
      <c r="S26" s="102"/>
      <c r="T26" s="102"/>
      <c r="U26" s="105"/>
      <c r="V26" s="104"/>
      <c r="W26" s="105"/>
      <c r="X26" s="105"/>
      <c r="Y26" s="105"/>
      <c r="Z26" s="105"/>
      <c r="AA26" s="105"/>
      <c r="AB26" s="103"/>
      <c r="AC26" s="104"/>
      <c r="AD26" s="105"/>
      <c r="AE26" s="105"/>
      <c r="AF26" s="105"/>
      <c r="AG26" s="105"/>
      <c r="AH26" s="105"/>
      <c r="AI26" s="103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102"/>
      <c r="AU26" s="102"/>
      <c r="AV26" s="102"/>
      <c r="AW26" s="102"/>
      <c r="AX26" s="102"/>
      <c r="AY26" s="102"/>
      <c r="AZ26" s="88"/>
      <c r="BA26" s="43"/>
      <c r="BB26" s="43"/>
      <c r="BC26" s="43"/>
      <c r="BD26" s="43"/>
      <c r="BE26" s="43"/>
      <c r="BF26" s="43"/>
      <c r="BG26" s="88"/>
      <c r="BH26" s="88"/>
      <c r="BI26" s="88"/>
      <c r="BJ26" s="88"/>
      <c r="BK26" s="88"/>
      <c r="BL26" s="88"/>
      <c r="BM26" s="88"/>
      <c r="BN26" s="88"/>
    </row>
    <row r="27" spans="1:117" s="8" customFormat="1" ht="20.100000000000001" customHeight="1" thickBot="1">
      <c r="A27" s="45"/>
      <c r="B27" s="12"/>
      <c r="C27" s="12"/>
      <c r="D27" s="12"/>
      <c r="E27" s="76" t="s">
        <v>92</v>
      </c>
      <c r="F27" s="379">
        <f>1411*AG7</f>
        <v>1834.3</v>
      </c>
      <c r="G27" s="414"/>
      <c r="H27" s="233"/>
      <c r="I27" s="232"/>
      <c r="J27" s="232"/>
      <c r="K27" s="226"/>
      <c r="L27" s="75" t="s">
        <v>92</v>
      </c>
      <c r="M27" s="379">
        <f>1646*AG7</f>
        <v>2139.8000000000002</v>
      </c>
      <c r="N27" s="414"/>
      <c r="O27" s="226"/>
      <c r="P27" s="226"/>
      <c r="Q27" s="226"/>
      <c r="R27" s="226"/>
      <c r="S27" s="75" t="s">
        <v>92</v>
      </c>
      <c r="T27" s="379">
        <f>1722*AG7</f>
        <v>2238.6</v>
      </c>
      <c r="U27" s="415"/>
      <c r="V27" s="361"/>
      <c r="W27" s="362"/>
      <c r="X27" s="362"/>
      <c r="Y27" s="362"/>
      <c r="Z27" s="339" t="s">
        <v>92</v>
      </c>
      <c r="AA27" s="381">
        <f>1482*AG7</f>
        <v>1926.6000000000001</v>
      </c>
      <c r="AB27" s="387"/>
      <c r="AC27" s="336"/>
      <c r="AD27" s="337"/>
      <c r="AE27" s="337"/>
      <c r="AF27" s="337"/>
      <c r="AG27" s="339" t="s">
        <v>92</v>
      </c>
      <c r="AH27" s="381">
        <f>1708*AG7</f>
        <v>2220.4</v>
      </c>
      <c r="AI27" s="387"/>
      <c r="AO27" s="7"/>
      <c r="AP27" s="7"/>
      <c r="AQ27" s="7"/>
      <c r="AR27" s="7"/>
      <c r="AS27" s="7"/>
      <c r="AT27" s="49"/>
      <c r="AU27" s="49"/>
      <c r="AV27" s="49"/>
      <c r="AW27" s="49"/>
      <c r="AX27" s="49"/>
      <c r="AY27" s="49"/>
      <c r="AZ27" s="110"/>
      <c r="BA27" s="110"/>
      <c r="BB27" s="110"/>
      <c r="BC27" s="110"/>
      <c r="BD27" s="110"/>
      <c r="BE27" s="110"/>
      <c r="BF27" s="110"/>
      <c r="BG27" s="7"/>
      <c r="BH27" s="7"/>
      <c r="BI27" s="7"/>
      <c r="BJ27" s="7"/>
      <c r="BK27" s="7"/>
      <c r="BL27" s="7"/>
      <c r="BM27" s="7"/>
      <c r="BN27" s="7"/>
    </row>
    <row r="28" spans="1:117" s="92" customFormat="1" ht="25.15" customHeight="1">
      <c r="A28" s="317" t="s">
        <v>15</v>
      </c>
      <c r="B28" s="318"/>
      <c r="C28" s="318"/>
      <c r="D28" s="319"/>
      <c r="E28" s="317" t="s">
        <v>84</v>
      </c>
      <c r="F28" s="320"/>
      <c r="G28" s="320"/>
      <c r="H28" s="320"/>
      <c r="I28" s="320"/>
      <c r="J28" s="321"/>
      <c r="K28" s="317" t="s">
        <v>85</v>
      </c>
      <c r="L28" s="320"/>
      <c r="M28" s="320"/>
      <c r="N28" s="320"/>
      <c r="O28" s="320"/>
      <c r="P28" s="249"/>
      <c r="Q28" s="317" t="s">
        <v>89</v>
      </c>
      <c r="R28" s="320"/>
      <c r="S28" s="320"/>
      <c r="T28" s="320"/>
      <c r="U28" s="320"/>
      <c r="V28" s="322"/>
      <c r="W28" s="322"/>
      <c r="X28" s="340"/>
      <c r="Y28" s="341"/>
      <c r="Z28" s="374" t="s">
        <v>141</v>
      </c>
      <c r="AA28" s="374"/>
      <c r="AB28" s="374"/>
      <c r="AC28" s="374"/>
      <c r="AD28" s="374"/>
      <c r="AE28" s="374"/>
      <c r="AF28" s="375"/>
      <c r="AG28" s="266" t="s">
        <v>92</v>
      </c>
      <c r="AH28" s="450">
        <f>658*$AG$7</f>
        <v>855.4</v>
      </c>
      <c r="AI28" s="451"/>
      <c r="AW28" s="89"/>
      <c r="AX28" s="89"/>
      <c r="AY28" s="89"/>
    </row>
    <row r="29" spans="1:117" s="100" customFormat="1" ht="25.15" customHeight="1">
      <c r="A29" s="93" t="s">
        <v>16</v>
      </c>
      <c r="B29" s="94"/>
      <c r="C29" s="94"/>
      <c r="D29" s="354"/>
      <c r="E29" s="93" t="s">
        <v>17</v>
      </c>
      <c r="F29" s="94"/>
      <c r="G29" s="94"/>
      <c r="H29" s="95"/>
      <c r="I29" s="94"/>
      <c r="J29" s="99"/>
      <c r="K29" s="93" t="s">
        <v>18</v>
      </c>
      <c r="L29" s="94"/>
      <c r="M29" s="94"/>
      <c r="N29" s="95"/>
      <c r="O29" s="94"/>
      <c r="P29" s="360"/>
      <c r="Q29" s="431" t="s">
        <v>91</v>
      </c>
      <c r="R29" s="432"/>
      <c r="S29" s="432"/>
      <c r="T29" s="432"/>
      <c r="U29" s="432"/>
      <c r="V29" s="432"/>
      <c r="W29" s="412"/>
      <c r="X29" s="342"/>
      <c r="Y29" s="343"/>
      <c r="Z29" s="364" t="s">
        <v>143</v>
      </c>
      <c r="AA29" s="88"/>
      <c r="AB29" s="88"/>
      <c r="AC29" s="88"/>
      <c r="AD29" s="88"/>
      <c r="AE29" s="88"/>
      <c r="AF29" s="90"/>
      <c r="AG29" s="75" t="s">
        <v>92</v>
      </c>
      <c r="AH29" s="379">
        <f>900*$AG$7</f>
        <v>1170</v>
      </c>
      <c r="AI29" s="380"/>
      <c r="AJ29" s="373"/>
      <c r="AW29" s="101"/>
      <c r="AX29" s="101"/>
      <c r="AY29" s="101"/>
    </row>
    <row r="30" spans="1:117" s="87" customFormat="1" ht="25.15" customHeight="1">
      <c r="A30" s="45"/>
      <c r="B30" s="43"/>
      <c r="C30" s="43"/>
      <c r="D30" s="286"/>
      <c r="E30" s="45"/>
      <c r="F30" s="43"/>
      <c r="G30" s="43"/>
      <c r="H30" s="43"/>
      <c r="I30" s="43"/>
      <c r="J30" s="286"/>
      <c r="K30" s="45"/>
      <c r="L30" s="102"/>
      <c r="M30" s="102"/>
      <c r="N30" s="102"/>
      <c r="O30" s="102"/>
      <c r="P30" s="203"/>
      <c r="Q30" s="433" t="s">
        <v>124</v>
      </c>
      <c r="R30" s="432"/>
      <c r="S30" s="432"/>
      <c r="T30" s="432"/>
      <c r="U30" s="432"/>
      <c r="V30" s="432"/>
      <c r="W30" s="412"/>
      <c r="X30" s="344"/>
      <c r="Y30" s="345"/>
      <c r="Z30" s="346"/>
      <c r="AA30" s="364" t="s">
        <v>142</v>
      </c>
      <c r="AB30" s="88"/>
      <c r="AC30" s="88"/>
      <c r="AD30" s="88"/>
      <c r="AE30" s="88"/>
      <c r="AF30" s="88"/>
      <c r="AG30" s="75" t="s">
        <v>92</v>
      </c>
      <c r="AH30" s="379">
        <f>350*$AG$7</f>
        <v>455</v>
      </c>
      <c r="AI30" s="380"/>
    </row>
    <row r="31" spans="1:117" s="87" customFormat="1" ht="25.15" customHeight="1">
      <c r="A31" s="45"/>
      <c r="B31" s="43"/>
      <c r="C31" s="43"/>
      <c r="D31" s="44"/>
      <c r="E31" s="45"/>
      <c r="F31" s="43"/>
      <c r="G31" s="43"/>
      <c r="H31" s="43"/>
      <c r="I31" s="43"/>
      <c r="J31" s="44"/>
      <c r="K31" s="45"/>
      <c r="L31" s="102"/>
      <c r="M31" s="102"/>
      <c r="N31" s="102"/>
      <c r="O31" s="102"/>
      <c r="P31" s="88"/>
      <c r="Q31" s="104"/>
      <c r="R31" s="105"/>
      <c r="S31" s="105"/>
      <c r="T31" s="105"/>
      <c r="U31" s="105"/>
      <c r="V31" s="105"/>
      <c r="W31" s="105"/>
      <c r="X31" s="344"/>
      <c r="Y31" s="345"/>
      <c r="Z31" s="346"/>
      <c r="AA31" s="346"/>
      <c r="AB31" s="88"/>
      <c r="AC31" s="364" t="s">
        <v>121</v>
      </c>
      <c r="AD31" s="88"/>
      <c r="AE31" s="88"/>
      <c r="AF31" s="88"/>
      <c r="AG31" s="88"/>
      <c r="AH31" s="88"/>
      <c r="AI31" s="358"/>
    </row>
    <row r="32" spans="1:117" s="87" customFormat="1" ht="25.15" customHeight="1">
      <c r="A32" s="45"/>
      <c r="B32" s="43"/>
      <c r="C32" s="43"/>
      <c r="D32" s="44"/>
      <c r="E32" s="45"/>
      <c r="F32" s="43"/>
      <c r="G32" s="43"/>
      <c r="H32" s="43"/>
      <c r="I32" s="43"/>
      <c r="J32" s="44"/>
      <c r="K32" s="45"/>
      <c r="L32" s="102"/>
      <c r="M32" s="102"/>
      <c r="N32" s="102"/>
      <c r="O32" s="102"/>
      <c r="P32" s="88"/>
      <c r="Q32" s="104"/>
      <c r="R32" s="105"/>
      <c r="S32" s="105"/>
      <c r="T32" s="105"/>
      <c r="U32" s="105"/>
      <c r="V32" s="105"/>
      <c r="W32" s="105"/>
      <c r="X32" s="344"/>
      <c r="Y32" s="345"/>
      <c r="Z32" s="347"/>
      <c r="AA32" s="88"/>
      <c r="AB32" s="88"/>
      <c r="AC32" s="88" t="s">
        <v>122</v>
      </c>
      <c r="AD32" s="88"/>
      <c r="AE32" s="88"/>
      <c r="AF32" s="88"/>
      <c r="AG32" s="75" t="s">
        <v>92</v>
      </c>
      <c r="AH32" s="379">
        <f>129*$AG$7</f>
        <v>167.70000000000002</v>
      </c>
      <c r="AI32" s="380"/>
      <c r="AJ32" s="88"/>
      <c r="AR32" s="88"/>
      <c r="AS32" s="88"/>
      <c r="AT32" s="102"/>
      <c r="AU32" s="102"/>
      <c r="AV32" s="102"/>
      <c r="AW32" s="102"/>
      <c r="AX32" s="102"/>
      <c r="AY32" s="102"/>
      <c r="AZ32" s="88"/>
      <c r="BA32" s="43"/>
      <c r="BB32" s="43"/>
      <c r="BC32" s="43"/>
      <c r="BD32" s="43"/>
      <c r="BE32" s="43"/>
      <c r="BF32" s="43"/>
      <c r="BG32" s="88"/>
      <c r="BH32" s="88"/>
      <c r="BI32" s="88"/>
      <c r="BJ32" s="88"/>
      <c r="BK32" s="88"/>
      <c r="BL32" s="88"/>
      <c r="BM32" s="88"/>
      <c r="BN32" s="88"/>
    </row>
    <row r="33" spans="1:73" s="87" customFormat="1" ht="25.15" customHeight="1">
      <c r="A33" s="45"/>
      <c r="B33" s="43"/>
      <c r="C33" s="43"/>
      <c r="D33" s="44"/>
      <c r="E33" s="45"/>
      <c r="F33" s="43"/>
      <c r="G33" s="43"/>
      <c r="H33" s="43"/>
      <c r="I33" s="43"/>
      <c r="J33" s="44"/>
      <c r="K33" s="45"/>
      <c r="L33" s="102"/>
      <c r="M33" s="102"/>
      <c r="N33" s="102"/>
      <c r="O33" s="102"/>
      <c r="P33" s="88"/>
      <c r="Q33" s="363" t="s">
        <v>120</v>
      </c>
      <c r="R33" s="105"/>
      <c r="S33" s="105"/>
      <c r="T33" s="105"/>
      <c r="U33" s="105"/>
      <c r="V33" s="105"/>
      <c r="W33" s="105"/>
      <c r="X33" s="104"/>
      <c r="Y33" s="105"/>
      <c r="Z33" s="105"/>
      <c r="AA33" s="88"/>
      <c r="AB33" s="88"/>
      <c r="AC33" s="88"/>
      <c r="AD33" s="88"/>
      <c r="AE33" s="88"/>
      <c r="AF33" s="88"/>
      <c r="AG33" s="88"/>
      <c r="AH33" s="88"/>
      <c r="AI33" s="358"/>
      <c r="AJ33" s="88"/>
      <c r="AR33" s="88"/>
      <c r="AS33" s="88"/>
      <c r="AT33" s="102"/>
      <c r="AU33" s="102"/>
      <c r="AV33" s="102"/>
      <c r="AW33" s="102"/>
      <c r="AX33" s="102"/>
      <c r="AY33" s="102"/>
      <c r="AZ33" s="88"/>
      <c r="BA33" s="43"/>
      <c r="BB33" s="43"/>
      <c r="BC33" s="43"/>
      <c r="BD33" s="43"/>
      <c r="BE33" s="43"/>
      <c r="BF33" s="43"/>
      <c r="BG33" s="88"/>
      <c r="BH33" s="88"/>
      <c r="BI33" s="88"/>
      <c r="BJ33" s="88"/>
      <c r="BK33" s="88"/>
      <c r="BL33" s="88"/>
      <c r="BM33" s="88"/>
      <c r="BN33" s="88"/>
    </row>
    <row r="34" spans="1:73" s="8" customFormat="1" ht="25.15" customHeight="1" thickBot="1">
      <c r="A34" s="355"/>
      <c r="B34" s="109" t="s">
        <v>92</v>
      </c>
      <c r="C34" s="381">
        <f>532*AG7</f>
        <v>691.6</v>
      </c>
      <c r="D34" s="387"/>
      <c r="E34" s="356"/>
      <c r="F34" s="338"/>
      <c r="G34" s="357"/>
      <c r="H34" s="339" t="s">
        <v>92</v>
      </c>
      <c r="I34" s="381">
        <f>991*AG7</f>
        <v>1288.3</v>
      </c>
      <c r="J34" s="387"/>
      <c r="K34" s="359"/>
      <c r="L34" s="357"/>
      <c r="M34" s="357"/>
      <c r="N34" s="339" t="s">
        <v>92</v>
      </c>
      <c r="O34" s="381">
        <f>1099*AG7</f>
        <v>1428.7</v>
      </c>
      <c r="P34" s="382"/>
      <c r="Q34" s="361"/>
      <c r="R34" s="362"/>
      <c r="S34" s="362"/>
      <c r="T34" s="362"/>
      <c r="U34" s="339" t="s">
        <v>92</v>
      </c>
      <c r="V34" s="383" t="s">
        <v>90</v>
      </c>
      <c r="W34" s="382"/>
      <c r="X34" s="336"/>
      <c r="Y34" s="337"/>
      <c r="Z34" s="337"/>
      <c r="AA34" s="338"/>
      <c r="AB34" s="338"/>
      <c r="AC34" s="338"/>
      <c r="AD34" s="338"/>
      <c r="AE34" s="338"/>
      <c r="AF34" s="338"/>
      <c r="AG34" s="338"/>
      <c r="AH34" s="338"/>
      <c r="AI34" s="365"/>
      <c r="AR34" s="7"/>
      <c r="AS34" s="7"/>
      <c r="AT34" s="49"/>
      <c r="AU34" s="49"/>
      <c r="AV34" s="49"/>
      <c r="AW34" s="49"/>
      <c r="AX34" s="49"/>
      <c r="AY34" s="49"/>
      <c r="AZ34" s="110"/>
      <c r="BA34" s="110"/>
      <c r="BB34" s="110"/>
      <c r="BC34" s="110"/>
      <c r="BD34" s="110"/>
      <c r="BE34" s="110"/>
      <c r="BF34" s="110"/>
      <c r="BG34" s="7"/>
      <c r="BH34" s="7"/>
      <c r="BI34" s="7"/>
      <c r="BJ34" s="7"/>
      <c r="BK34" s="7"/>
      <c r="BL34" s="7"/>
      <c r="BM34" s="7"/>
      <c r="BN34" s="7"/>
    </row>
    <row r="35" spans="1:73" ht="20.100000000000001" customHeight="1" thickBot="1">
      <c r="A35" s="393" t="s">
        <v>119</v>
      </c>
      <c r="B35" s="394"/>
      <c r="C35" s="394"/>
      <c r="D35" s="394"/>
      <c r="E35" s="395"/>
      <c r="F35" s="395"/>
      <c r="G35" s="395"/>
      <c r="H35" s="395"/>
      <c r="I35" s="395"/>
      <c r="J35" s="395"/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6"/>
      <c r="AJ35" s="8"/>
      <c r="AK35" s="8"/>
      <c r="AL35" s="8"/>
      <c r="AM35" s="8"/>
      <c r="AN35" s="8"/>
      <c r="AT35" s="49"/>
      <c r="AU35" s="49"/>
      <c r="AV35" s="49"/>
      <c r="AW35" s="49"/>
      <c r="AX35" s="49"/>
      <c r="AY35" s="49"/>
      <c r="AZ35" s="110"/>
      <c r="BA35" s="110"/>
      <c r="BB35" s="110"/>
      <c r="BC35" s="110"/>
      <c r="BD35" s="110"/>
      <c r="BE35" s="110"/>
      <c r="BF35" s="110"/>
    </row>
    <row r="36" spans="1:73" s="111" customFormat="1" ht="22.15" customHeight="1">
      <c r="A36" s="426" t="s">
        <v>21</v>
      </c>
      <c r="B36" s="385"/>
      <c r="C36" s="385"/>
      <c r="D36" s="385"/>
      <c r="E36" s="385"/>
      <c r="F36" s="386"/>
      <c r="G36" s="272"/>
      <c r="H36" s="289"/>
      <c r="I36" s="289"/>
      <c r="J36" s="289"/>
      <c r="K36" s="289"/>
      <c r="L36" s="266" t="s">
        <v>22</v>
      </c>
      <c r="M36" s="292"/>
      <c r="N36" s="289"/>
      <c r="O36" s="289"/>
      <c r="P36" s="289"/>
      <c r="Q36" s="289"/>
      <c r="R36" s="293" t="s">
        <v>88</v>
      </c>
      <c r="S36" s="292"/>
      <c r="T36" s="289"/>
      <c r="U36" s="289"/>
      <c r="V36" s="289"/>
      <c r="W36" s="289"/>
      <c r="X36" s="266" t="s">
        <v>23</v>
      </c>
      <c r="Y36" s="292"/>
      <c r="Z36" s="289"/>
      <c r="AA36" s="289"/>
      <c r="AB36" s="289"/>
      <c r="AC36" s="289"/>
      <c r="AD36" s="293" t="s">
        <v>23</v>
      </c>
      <c r="AE36" s="348" t="s">
        <v>83</v>
      </c>
      <c r="AF36" s="349"/>
      <c r="AG36" s="349"/>
      <c r="AH36" s="349"/>
      <c r="AI36" s="350"/>
      <c r="AS36" s="296"/>
      <c r="AT36" s="296"/>
      <c r="AU36" s="296"/>
      <c r="AV36" s="296"/>
      <c r="AW36" s="296"/>
      <c r="AX36" s="296"/>
      <c r="AY36" s="112"/>
      <c r="AZ36" s="296"/>
      <c r="BA36" s="296"/>
      <c r="BB36" s="296"/>
      <c r="BC36" s="296"/>
      <c r="BD36" s="296"/>
      <c r="BE36" s="296"/>
      <c r="BF36" s="112"/>
      <c r="BG36" s="296"/>
      <c r="BH36" s="296"/>
      <c r="BI36" s="296"/>
      <c r="BJ36" s="296"/>
      <c r="BK36" s="296"/>
      <c r="BL36" s="296"/>
      <c r="BM36" s="112"/>
      <c r="BN36" s="296"/>
      <c r="BO36" s="296"/>
      <c r="BP36" s="296"/>
      <c r="BQ36" s="296"/>
      <c r="BR36" s="296"/>
      <c r="BS36" s="296"/>
      <c r="BT36" s="112"/>
      <c r="BU36" s="112"/>
    </row>
    <row r="37" spans="1:73" s="113" customFormat="1" ht="22.15" customHeight="1">
      <c r="A37" s="427" t="s">
        <v>24</v>
      </c>
      <c r="B37" s="428"/>
      <c r="C37" s="428"/>
      <c r="D37" s="428"/>
      <c r="E37" s="428"/>
      <c r="F37" s="386"/>
      <c r="G37" s="267"/>
      <c r="H37" s="114"/>
      <c r="I37" s="114"/>
      <c r="J37" s="114"/>
      <c r="K37" s="114"/>
      <c r="L37" s="268" t="s">
        <v>25</v>
      </c>
      <c r="M37" s="294"/>
      <c r="N37" s="114"/>
      <c r="O37" s="114"/>
      <c r="P37" s="114"/>
      <c r="Q37" s="114"/>
      <c r="R37" s="295" t="s">
        <v>26</v>
      </c>
      <c r="S37" s="294"/>
      <c r="T37" s="114"/>
      <c r="U37" s="114"/>
      <c r="V37" s="114"/>
      <c r="W37" s="114"/>
      <c r="X37" s="268" t="s">
        <v>27</v>
      </c>
      <c r="Y37" s="294"/>
      <c r="Z37" s="114"/>
      <c r="AA37" s="114"/>
      <c r="AB37" s="114"/>
      <c r="AC37" s="114"/>
      <c r="AD37" s="295" t="s">
        <v>159</v>
      </c>
      <c r="AE37" s="93" t="s">
        <v>19</v>
      </c>
      <c r="AF37" s="105"/>
      <c r="AG37" s="105"/>
      <c r="AH37" s="105"/>
      <c r="AI37" s="103"/>
      <c r="AS37" s="271"/>
      <c r="AT37" s="271"/>
      <c r="AU37" s="271"/>
      <c r="AV37" s="271"/>
      <c r="AW37" s="271"/>
      <c r="AX37" s="271"/>
      <c r="AY37" s="114"/>
      <c r="AZ37" s="271"/>
      <c r="BA37" s="271"/>
      <c r="BB37" s="271"/>
      <c r="BC37" s="271"/>
      <c r="BD37" s="271"/>
      <c r="BE37" s="271"/>
      <c r="BF37" s="114"/>
      <c r="BG37" s="271"/>
      <c r="BH37" s="271"/>
      <c r="BI37" s="271"/>
      <c r="BJ37" s="271"/>
      <c r="BK37" s="271"/>
      <c r="BL37" s="271"/>
      <c r="BM37" s="114"/>
      <c r="BN37" s="271"/>
      <c r="BO37" s="271"/>
      <c r="BP37" s="271"/>
      <c r="BQ37" s="271"/>
      <c r="BR37" s="271"/>
      <c r="BS37" s="271"/>
      <c r="BT37" s="114"/>
      <c r="BU37" s="114"/>
    </row>
    <row r="38" spans="1:73" s="113" customFormat="1" ht="22.15" customHeight="1">
      <c r="A38" s="267"/>
      <c r="B38" s="269"/>
      <c r="C38" s="269"/>
      <c r="D38" s="269"/>
      <c r="E38" s="269"/>
      <c r="F38" s="270"/>
      <c r="G38" s="267"/>
      <c r="H38" s="114"/>
      <c r="I38" s="114"/>
      <c r="J38" s="114"/>
      <c r="K38" s="114"/>
      <c r="L38" s="268"/>
      <c r="M38" s="294"/>
      <c r="N38" s="114"/>
      <c r="O38" s="114"/>
      <c r="P38" s="114"/>
      <c r="Q38" s="114"/>
      <c r="R38" s="290"/>
      <c r="S38" s="294"/>
      <c r="T38" s="114"/>
      <c r="U38" s="114"/>
      <c r="V38" s="114"/>
      <c r="W38" s="114"/>
      <c r="X38" s="268"/>
      <c r="Y38" s="294"/>
      <c r="Z38" s="114"/>
      <c r="AA38" s="114"/>
      <c r="AB38" s="114"/>
      <c r="AC38" s="114"/>
      <c r="AD38" s="290"/>
      <c r="AE38" s="384" t="s">
        <v>20</v>
      </c>
      <c r="AF38" s="385"/>
      <c r="AG38" s="385"/>
      <c r="AH38" s="385"/>
      <c r="AI38" s="386"/>
      <c r="AS38" s="271"/>
      <c r="AT38" s="271"/>
      <c r="AU38" s="271"/>
      <c r="AV38" s="271"/>
      <c r="AW38" s="271"/>
      <c r="AX38" s="271"/>
      <c r="AY38" s="114"/>
      <c r="AZ38" s="271"/>
      <c r="BA38" s="271"/>
      <c r="BB38" s="271"/>
      <c r="BC38" s="271"/>
      <c r="BD38" s="271"/>
      <c r="BE38" s="271"/>
      <c r="BF38" s="114"/>
      <c r="BG38" s="271"/>
      <c r="BH38" s="271"/>
      <c r="BI38" s="271"/>
      <c r="BJ38" s="271"/>
      <c r="BK38" s="271"/>
      <c r="BL38" s="271"/>
      <c r="BM38" s="114"/>
      <c r="BN38" s="271"/>
      <c r="BO38" s="271"/>
      <c r="BP38" s="271"/>
      <c r="BQ38" s="271"/>
      <c r="BR38" s="271"/>
      <c r="BS38" s="271"/>
      <c r="BT38" s="114"/>
      <c r="BU38" s="114"/>
    </row>
    <row r="39" spans="1:73" s="123" customFormat="1" ht="22.15" customHeight="1">
      <c r="A39" s="115"/>
      <c r="B39" s="116"/>
      <c r="C39" s="117"/>
      <c r="D39" s="118"/>
      <c r="E39" s="118"/>
      <c r="F39" s="285"/>
      <c r="G39" s="291"/>
      <c r="H39" s="121"/>
      <c r="I39" s="121"/>
      <c r="J39" s="121"/>
      <c r="K39" s="121"/>
      <c r="L39" s="121"/>
      <c r="M39" s="291"/>
      <c r="N39" s="121"/>
      <c r="O39" s="121"/>
      <c r="P39" s="121"/>
      <c r="Q39" s="121"/>
      <c r="R39" s="120"/>
      <c r="S39" s="291"/>
      <c r="T39" s="121"/>
      <c r="U39" s="121"/>
      <c r="V39" s="121"/>
      <c r="W39" s="121"/>
      <c r="X39" s="121"/>
      <c r="Y39" s="291"/>
      <c r="Z39" s="121"/>
      <c r="AA39" s="121"/>
      <c r="AB39" s="121"/>
      <c r="AC39" s="121"/>
      <c r="AD39" s="120"/>
      <c r="AE39" s="384"/>
      <c r="AF39" s="385"/>
      <c r="AG39" s="385"/>
      <c r="AH39" s="385"/>
      <c r="AI39" s="386"/>
      <c r="AR39" s="117"/>
      <c r="AS39" s="118"/>
      <c r="AT39" s="118"/>
      <c r="AU39" s="119"/>
      <c r="AV39" s="121"/>
      <c r="AW39" s="117"/>
      <c r="AX39" s="118"/>
      <c r="AY39" s="118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1"/>
      <c r="BU39" s="121"/>
    </row>
    <row r="40" spans="1:73" s="92" customFormat="1" ht="22.15" customHeight="1">
      <c r="A40" s="124"/>
      <c r="B40" s="125"/>
      <c r="C40" s="125"/>
      <c r="D40" s="125"/>
      <c r="E40" s="125"/>
      <c r="F40" s="286"/>
      <c r="G40" s="127"/>
      <c r="H40" s="90"/>
      <c r="I40" s="90"/>
      <c r="J40" s="90"/>
      <c r="K40" s="125"/>
      <c r="L40" s="203"/>
      <c r="M40" s="251"/>
      <c r="N40" s="90"/>
      <c r="O40" s="90"/>
      <c r="P40" s="90"/>
      <c r="Q40" s="203"/>
      <c r="R40" s="252"/>
      <c r="S40" s="251"/>
      <c r="T40" s="90"/>
      <c r="U40" s="90"/>
      <c r="V40" s="85"/>
      <c r="W40" s="203"/>
      <c r="X40" s="85"/>
      <c r="Y40" s="251"/>
      <c r="Z40" s="90"/>
      <c r="AA40" s="90"/>
      <c r="AB40" s="128"/>
      <c r="AC40" s="128"/>
      <c r="AD40" s="129"/>
      <c r="AE40" s="251"/>
      <c r="AF40" s="90"/>
      <c r="AG40" s="90"/>
      <c r="AH40" s="90"/>
      <c r="AI40" s="252"/>
      <c r="AR40" s="125"/>
      <c r="AS40" s="125"/>
      <c r="AT40" s="125"/>
      <c r="AU40" s="126"/>
      <c r="AV40" s="90"/>
      <c r="AW40" s="90"/>
      <c r="AX40" s="125"/>
      <c r="AY40" s="125"/>
      <c r="AZ40" s="128"/>
      <c r="BA40" s="128"/>
      <c r="BB40" s="128"/>
      <c r="BC40" s="128"/>
      <c r="BD40" s="90"/>
      <c r="BE40" s="128"/>
      <c r="BF40" s="128"/>
      <c r="BG40" s="128"/>
      <c r="BH40" s="128"/>
      <c r="BI40" s="128"/>
      <c r="BJ40" s="90"/>
      <c r="BK40" s="90"/>
      <c r="BL40" s="90"/>
      <c r="BM40" s="85"/>
      <c r="BN40" s="85"/>
      <c r="BO40" s="128"/>
      <c r="BP40" s="128"/>
      <c r="BQ40" s="90"/>
      <c r="BR40" s="90"/>
      <c r="BS40" s="90"/>
      <c r="BT40" s="90"/>
      <c r="BU40" s="90"/>
    </row>
    <row r="41" spans="1:73" s="92" customFormat="1" ht="22.15" customHeight="1">
      <c r="A41" s="45"/>
      <c r="B41" s="43"/>
      <c r="C41" s="43"/>
      <c r="D41" s="43"/>
      <c r="E41" s="43"/>
      <c r="F41" s="44"/>
      <c r="G41" s="45"/>
      <c r="H41" s="90"/>
      <c r="I41" s="90"/>
      <c r="J41" s="90"/>
      <c r="K41" s="43"/>
      <c r="L41" s="43"/>
      <c r="M41" s="251"/>
      <c r="N41" s="90"/>
      <c r="O41" s="90"/>
      <c r="P41" s="90"/>
      <c r="Q41" s="102"/>
      <c r="R41" s="252"/>
      <c r="S41" s="251"/>
      <c r="T41" s="90"/>
      <c r="U41" s="90"/>
      <c r="V41" s="43"/>
      <c r="W41" s="43"/>
      <c r="X41" s="43"/>
      <c r="Y41" s="251"/>
      <c r="Z41" s="90"/>
      <c r="AA41" s="90"/>
      <c r="AB41" s="102" t="s">
        <v>81</v>
      </c>
      <c r="AC41" s="134">
        <v>60</v>
      </c>
      <c r="AD41" s="132"/>
      <c r="AE41" s="251"/>
      <c r="AF41" s="90"/>
      <c r="AG41" s="102" t="s">
        <v>81</v>
      </c>
      <c r="AH41" s="220">
        <v>48</v>
      </c>
      <c r="AI41" s="103"/>
      <c r="AR41" s="43"/>
      <c r="AS41" s="43"/>
      <c r="AT41" s="43"/>
      <c r="AU41" s="43"/>
      <c r="AV41" s="90"/>
      <c r="AW41" s="90"/>
      <c r="AX41" s="43"/>
      <c r="AY41" s="43"/>
      <c r="AZ41" s="102"/>
      <c r="BA41" s="102"/>
      <c r="BB41" s="102"/>
      <c r="BC41" s="102"/>
      <c r="BD41" s="90"/>
      <c r="BE41" s="102"/>
      <c r="BF41" s="102"/>
      <c r="BG41" s="102"/>
      <c r="BH41" s="102"/>
      <c r="BI41" s="102"/>
      <c r="BJ41" s="90"/>
      <c r="BK41" s="90"/>
      <c r="BL41" s="90"/>
      <c r="BM41" s="43"/>
      <c r="BN41" s="43"/>
      <c r="BO41" s="102"/>
      <c r="BP41" s="102"/>
      <c r="BQ41" s="90"/>
      <c r="BR41" s="90"/>
      <c r="BS41" s="90"/>
      <c r="BT41" s="90"/>
      <c r="BU41" s="90"/>
    </row>
    <row r="42" spans="1:73" s="92" customFormat="1" ht="22.15" customHeight="1">
      <c r="A42" s="45"/>
      <c r="B42" s="43"/>
      <c r="C42" s="43"/>
      <c r="D42" s="43"/>
      <c r="E42" s="218" t="s">
        <v>81</v>
      </c>
      <c r="F42" s="287">
        <v>35</v>
      </c>
      <c r="G42" s="45"/>
      <c r="H42" s="90"/>
      <c r="I42" s="90"/>
      <c r="J42" s="90"/>
      <c r="K42" s="218" t="s">
        <v>81</v>
      </c>
      <c r="L42" s="220">
        <v>35</v>
      </c>
      <c r="M42" s="251"/>
      <c r="N42" s="90"/>
      <c r="O42" s="90"/>
      <c r="P42" s="218" t="s">
        <v>81</v>
      </c>
      <c r="Q42" s="220">
        <v>58</v>
      </c>
      <c r="R42" s="252"/>
      <c r="S42" s="251"/>
      <c r="T42" s="90"/>
      <c r="U42" s="90"/>
      <c r="V42" s="218" t="s">
        <v>81</v>
      </c>
      <c r="W42" s="220">
        <v>38</v>
      </c>
      <c r="X42" s="7"/>
      <c r="Y42" s="251"/>
      <c r="Z42" s="90"/>
      <c r="AA42" s="90"/>
      <c r="AB42" s="135" t="s">
        <v>82</v>
      </c>
      <c r="AC42" s="406">
        <v>9.7000000000000003E-2</v>
      </c>
      <c r="AD42" s="407"/>
      <c r="AE42" s="251"/>
      <c r="AF42" s="90"/>
      <c r="AG42" s="135" t="s">
        <v>82</v>
      </c>
      <c r="AH42" s="406">
        <v>0.112</v>
      </c>
      <c r="AI42" s="403"/>
      <c r="AR42" s="43"/>
      <c r="AS42" s="43"/>
      <c r="AT42" s="43"/>
      <c r="AU42" s="43"/>
      <c r="AV42" s="90"/>
      <c r="AW42" s="90"/>
      <c r="AX42" s="43"/>
      <c r="AY42" s="43"/>
      <c r="AZ42" s="134"/>
      <c r="BA42" s="134"/>
      <c r="BB42" s="134"/>
      <c r="BC42" s="90"/>
      <c r="BD42" s="90"/>
      <c r="BE42" s="12"/>
      <c r="BF42" s="12"/>
      <c r="BG42" s="12"/>
      <c r="BH42" s="12"/>
      <c r="BI42" s="7"/>
      <c r="BJ42" s="90"/>
      <c r="BK42" s="90"/>
      <c r="BL42" s="90"/>
      <c r="BM42" s="7"/>
      <c r="BN42" s="7"/>
      <c r="BO42" s="135"/>
      <c r="BP42" s="135"/>
      <c r="BQ42" s="90"/>
      <c r="BR42" s="90"/>
      <c r="BS42" s="90"/>
      <c r="BT42" s="90"/>
      <c r="BU42" s="90"/>
    </row>
    <row r="43" spans="1:73" s="92" customFormat="1" ht="22.15" customHeight="1">
      <c r="A43" s="45"/>
      <c r="B43" s="43"/>
      <c r="C43" s="43"/>
      <c r="D43" s="43"/>
      <c r="E43" s="219"/>
      <c r="F43" s="44"/>
      <c r="G43" s="45"/>
      <c r="H43" s="90"/>
      <c r="I43" s="90"/>
      <c r="J43" s="90"/>
      <c r="K43" s="90"/>
      <c r="L43" s="90"/>
      <c r="M43" s="251"/>
      <c r="N43" s="90"/>
      <c r="O43" s="90"/>
      <c r="P43" s="90"/>
      <c r="Q43" s="90"/>
      <c r="R43" s="252"/>
      <c r="S43" s="251"/>
      <c r="T43" s="90"/>
      <c r="U43" s="90"/>
      <c r="V43" s="219"/>
      <c r="W43" s="86"/>
      <c r="X43" s="7"/>
      <c r="Y43" s="251"/>
      <c r="Z43" s="90"/>
      <c r="AA43" s="90"/>
      <c r="AB43" s="135"/>
      <c r="AC43" s="135"/>
      <c r="AD43" s="136"/>
      <c r="AE43" s="251"/>
      <c r="AF43" s="105"/>
      <c r="AG43" s="90"/>
      <c r="AH43" s="90"/>
      <c r="AI43" s="252"/>
      <c r="AR43" s="43"/>
      <c r="AS43" s="43"/>
      <c r="AT43" s="43"/>
      <c r="AU43" s="43"/>
      <c r="AV43" s="219"/>
      <c r="AW43" s="43"/>
      <c r="AX43" s="43"/>
      <c r="AY43" s="43"/>
      <c r="AZ43" s="134"/>
      <c r="BA43" s="134"/>
      <c r="BB43" s="134"/>
      <c r="BC43" s="219"/>
      <c r="BD43" s="134"/>
      <c r="BE43" s="86"/>
      <c r="BF43" s="86"/>
      <c r="BG43" s="7"/>
      <c r="BH43" s="7"/>
      <c r="BI43" s="7"/>
      <c r="BJ43" s="90"/>
      <c r="BK43" s="90"/>
      <c r="BL43" s="90"/>
      <c r="BM43" s="7"/>
      <c r="BN43" s="7"/>
      <c r="BO43" s="135"/>
      <c r="BP43" s="135"/>
      <c r="BQ43" s="90"/>
      <c r="BR43" s="90"/>
      <c r="BS43" s="90"/>
      <c r="BT43" s="90"/>
      <c r="BU43" s="90"/>
    </row>
    <row r="44" spans="1:73" s="92" customFormat="1" ht="22.15" customHeight="1">
      <c r="A44" s="45"/>
      <c r="B44" s="43"/>
      <c r="C44" s="43"/>
      <c r="D44" s="90"/>
      <c r="E44" s="90"/>
      <c r="F44" s="252"/>
      <c r="G44" s="251"/>
      <c r="H44" s="90"/>
      <c r="I44" s="90"/>
      <c r="J44" s="90"/>
      <c r="K44" s="90"/>
      <c r="L44" s="90"/>
      <c r="M44" s="251"/>
      <c r="N44" s="90"/>
      <c r="O44" s="90"/>
      <c r="P44" s="90"/>
      <c r="Q44" s="90"/>
      <c r="R44" s="252"/>
      <c r="S44" s="251"/>
      <c r="T44" s="90"/>
      <c r="U44" s="90"/>
      <c r="V44" s="91"/>
      <c r="W44" s="91"/>
      <c r="X44" s="7"/>
      <c r="Y44" s="251"/>
      <c r="Z44" s="90"/>
      <c r="AA44" s="90"/>
      <c r="AB44" s="135"/>
      <c r="AC44" s="135"/>
      <c r="AD44" s="136"/>
      <c r="AE44" s="251"/>
      <c r="AF44" s="105"/>
      <c r="AG44" s="90"/>
      <c r="AH44" s="90"/>
      <c r="AI44" s="252"/>
      <c r="AR44" s="43"/>
      <c r="AS44" s="43"/>
      <c r="AT44" s="43"/>
      <c r="AU44" s="43"/>
      <c r="AV44" s="43"/>
      <c r="AW44" s="43"/>
      <c r="AX44" s="43"/>
      <c r="AY44" s="43"/>
      <c r="AZ44" s="134"/>
      <c r="BA44" s="134"/>
      <c r="BB44" s="134"/>
      <c r="BC44" s="134"/>
      <c r="BD44" s="134"/>
      <c r="BE44" s="91"/>
      <c r="BF44" s="91"/>
      <c r="BG44" s="7"/>
      <c r="BH44" s="7"/>
      <c r="BI44" s="7"/>
      <c r="BJ44" s="90"/>
      <c r="BK44" s="90"/>
      <c r="BL44" s="90"/>
      <c r="BM44" s="7"/>
      <c r="BN44" s="7"/>
      <c r="BO44" s="135"/>
      <c r="BP44" s="135"/>
      <c r="BQ44" s="90"/>
      <c r="BR44" s="90"/>
      <c r="BS44" s="90"/>
      <c r="BT44" s="90"/>
      <c r="BU44" s="90"/>
    </row>
    <row r="45" spans="1:73" s="90" customFormat="1" ht="22.15" customHeight="1" thickBot="1">
      <c r="A45" s="45"/>
      <c r="B45" s="43"/>
      <c r="C45" s="43"/>
      <c r="D45" s="75" t="s">
        <v>92</v>
      </c>
      <c r="E45" s="379">
        <f>2828*AG7</f>
        <v>3676.4</v>
      </c>
      <c r="F45" s="414"/>
      <c r="G45" s="251"/>
      <c r="J45" s="75" t="s">
        <v>92</v>
      </c>
      <c r="K45" s="379">
        <f>3551*AG7</f>
        <v>4616.3</v>
      </c>
      <c r="L45" s="415"/>
      <c r="M45" s="251"/>
      <c r="P45" s="75" t="s">
        <v>92</v>
      </c>
      <c r="Q45" s="379">
        <f>4507*AG7</f>
        <v>5859.1</v>
      </c>
      <c r="R45" s="414"/>
      <c r="S45" s="251"/>
      <c r="V45" s="75" t="s">
        <v>92</v>
      </c>
      <c r="W45" s="379">
        <f>4042*AG7</f>
        <v>5254.6</v>
      </c>
      <c r="X45" s="415"/>
      <c r="Y45" s="251"/>
      <c r="AB45" s="75" t="s">
        <v>92</v>
      </c>
      <c r="AC45" s="379">
        <f>3050*AG7</f>
        <v>3965</v>
      </c>
      <c r="AD45" s="414"/>
      <c r="AE45" s="253"/>
      <c r="AF45" s="337"/>
      <c r="AG45" s="339" t="s">
        <v>92</v>
      </c>
      <c r="AH45" s="381">
        <f>3816*$AG$7</f>
        <v>4960.8</v>
      </c>
      <c r="AI45" s="397"/>
      <c r="AR45" s="231"/>
      <c r="AS45" s="231"/>
      <c r="AT45" s="231"/>
      <c r="AU45" s="231"/>
      <c r="AY45" s="231"/>
      <c r="AZ45" s="72"/>
      <c r="BA45" s="234"/>
      <c r="BB45" s="234"/>
      <c r="BF45" s="234"/>
      <c r="BG45" s="234"/>
      <c r="BH45" s="234"/>
      <c r="BI45" s="234"/>
      <c r="BM45" s="234"/>
      <c r="BN45" s="234"/>
      <c r="BO45" s="231"/>
      <c r="BP45" s="231"/>
    </row>
    <row r="46" spans="1:73" s="92" customFormat="1" ht="22.15" customHeight="1">
      <c r="A46" s="372" t="s">
        <v>156</v>
      </c>
      <c r="B46" s="263"/>
      <c r="C46" s="263"/>
      <c r="D46" s="263"/>
      <c r="E46" s="263"/>
      <c r="F46" s="264"/>
      <c r="G46" s="372" t="s">
        <v>155</v>
      </c>
      <c r="H46" s="265"/>
      <c r="I46" s="265"/>
      <c r="J46" s="265"/>
      <c r="K46" s="265"/>
      <c r="L46" s="304"/>
      <c r="M46" s="256" t="s">
        <v>161</v>
      </c>
      <c r="N46" s="257"/>
      <c r="O46" s="257"/>
      <c r="P46" s="257"/>
      <c r="Q46" s="257"/>
      <c r="R46" s="257"/>
      <c r="S46" s="258"/>
      <c r="T46" s="259" t="s">
        <v>160</v>
      </c>
      <c r="U46" s="257"/>
      <c r="V46" s="257"/>
      <c r="W46" s="257"/>
      <c r="X46" s="257"/>
      <c r="Y46" s="259"/>
      <c r="Z46" s="259"/>
      <c r="AA46" s="416" t="s">
        <v>106</v>
      </c>
      <c r="AB46" s="417"/>
      <c r="AC46" s="417"/>
      <c r="AD46" s="417"/>
      <c r="AE46" s="417"/>
      <c r="AF46" s="417"/>
      <c r="AG46" s="417"/>
      <c r="AH46" s="418"/>
      <c r="AI46" s="419"/>
      <c r="BJ46" s="91"/>
      <c r="BK46" s="91"/>
      <c r="BL46" s="91"/>
      <c r="BM46" s="91"/>
      <c r="BN46" s="91"/>
      <c r="BO46" s="90"/>
      <c r="BP46" s="90"/>
      <c r="BQ46" s="90"/>
      <c r="BR46" s="90"/>
      <c r="BS46" s="90"/>
      <c r="BT46" s="90"/>
      <c r="BU46" s="90"/>
    </row>
    <row r="47" spans="1:73" s="92" customFormat="1" ht="22.15" customHeight="1">
      <c r="A47" s="251"/>
      <c r="B47" s="310"/>
      <c r="C47" s="310"/>
      <c r="D47" s="310"/>
      <c r="E47" s="310"/>
      <c r="F47" s="308" t="s">
        <v>157</v>
      </c>
      <c r="G47" s="251"/>
      <c r="H47" s="310"/>
      <c r="I47" s="310"/>
      <c r="J47" s="310"/>
      <c r="K47" s="310"/>
      <c r="L47" s="309" t="s">
        <v>158</v>
      </c>
      <c r="M47" s="420" t="s">
        <v>104</v>
      </c>
      <c r="N47" s="377"/>
      <c r="O47" s="377"/>
      <c r="P47" s="377"/>
      <c r="Q47" s="377"/>
      <c r="R47" s="377"/>
      <c r="S47" s="378"/>
      <c r="T47" s="405" t="s">
        <v>105</v>
      </c>
      <c r="U47" s="377"/>
      <c r="V47" s="377"/>
      <c r="W47" s="377"/>
      <c r="X47" s="377"/>
      <c r="Y47" s="377"/>
      <c r="Z47" s="377"/>
      <c r="AA47" s="420" t="s">
        <v>107</v>
      </c>
      <c r="AB47" s="377"/>
      <c r="AC47" s="377"/>
      <c r="AD47" s="377"/>
      <c r="AE47" s="377"/>
      <c r="AF47" s="377"/>
      <c r="AG47" s="377"/>
      <c r="AH47" s="421"/>
      <c r="AI47" s="422"/>
      <c r="BJ47" s="91"/>
      <c r="BK47" s="91"/>
      <c r="BL47" s="91"/>
      <c r="BM47" s="91"/>
      <c r="BN47" s="91"/>
      <c r="BO47" s="90"/>
      <c r="BP47" s="90"/>
      <c r="BQ47" s="90"/>
      <c r="BR47" s="90"/>
      <c r="BS47" s="90"/>
      <c r="BT47" s="90"/>
      <c r="BU47" s="90"/>
    </row>
    <row r="48" spans="1:73" s="92" customFormat="1" ht="22.15" customHeight="1">
      <c r="A48" s="71"/>
      <c r="B48" s="114"/>
      <c r="C48" s="260"/>
      <c r="D48" s="260"/>
      <c r="E48" s="86"/>
      <c r="F48" s="137"/>
      <c r="G48" s="294"/>
      <c r="H48" s="260"/>
      <c r="I48" s="260"/>
      <c r="J48" s="86"/>
      <c r="K48" s="114"/>
      <c r="L48" s="143"/>
      <c r="M48" s="138"/>
      <c r="N48" s="91"/>
      <c r="O48" s="91"/>
      <c r="P48" s="114"/>
      <c r="Q48" s="260"/>
      <c r="R48" s="260"/>
      <c r="S48" s="139"/>
      <c r="T48" s="91"/>
      <c r="U48" s="114"/>
      <c r="V48" s="260"/>
      <c r="W48" s="260"/>
      <c r="X48" s="91"/>
      <c r="Y48" s="91"/>
      <c r="Z48" s="114"/>
      <c r="AA48" s="144"/>
      <c r="AB48" s="260"/>
      <c r="AC48" s="91"/>
      <c r="AD48" s="86"/>
      <c r="AE48" s="114"/>
      <c r="AF48" s="260"/>
      <c r="AG48" s="260"/>
      <c r="AH48" s="90"/>
      <c r="AI48" s="252"/>
      <c r="BJ48" s="91"/>
      <c r="BK48" s="91"/>
      <c r="BL48" s="91"/>
      <c r="BM48" s="91"/>
      <c r="BN48" s="91"/>
    </row>
    <row r="49" spans="1:70" s="92" customFormat="1" ht="22.15" customHeight="1">
      <c r="A49" s="71"/>
      <c r="B49" s="73"/>
      <c r="C49" s="260"/>
      <c r="D49" s="260"/>
      <c r="E49" s="91"/>
      <c r="F49" s="139"/>
      <c r="G49" s="305"/>
      <c r="H49" s="260"/>
      <c r="I49" s="260"/>
      <c r="J49" s="91"/>
      <c r="K49" s="73"/>
      <c r="L49" s="143"/>
      <c r="M49" s="140"/>
      <c r="N49" s="91"/>
      <c r="O49" s="91"/>
      <c r="P49" s="73"/>
      <c r="Q49" s="260"/>
      <c r="R49" s="260"/>
      <c r="S49" s="139"/>
      <c r="T49" s="91"/>
      <c r="U49" s="73"/>
      <c r="V49" s="260"/>
      <c r="W49" s="260"/>
      <c r="X49" s="91"/>
      <c r="Y49" s="91"/>
      <c r="Z49" s="72"/>
      <c r="AA49" s="144"/>
      <c r="AB49" s="260"/>
      <c r="AC49" s="91"/>
      <c r="AD49" s="91"/>
      <c r="AE49" s="73"/>
      <c r="AF49" s="260"/>
      <c r="AG49" s="260"/>
      <c r="AH49" s="90"/>
      <c r="AI49" s="252"/>
      <c r="BJ49" s="91"/>
      <c r="BK49" s="91"/>
      <c r="BL49" s="91"/>
      <c r="BM49" s="91"/>
      <c r="BN49" s="91"/>
    </row>
    <row r="50" spans="1:70" s="92" customFormat="1" ht="22.15" customHeight="1">
      <c r="A50" s="145"/>
      <c r="B50" s="146"/>
      <c r="C50" s="146"/>
      <c r="D50" s="218" t="s">
        <v>81</v>
      </c>
      <c r="E50" s="225">
        <v>44.6</v>
      </c>
      <c r="F50" s="222"/>
      <c r="G50" s="147"/>
      <c r="H50" s="146"/>
      <c r="I50" s="146"/>
      <c r="J50" s="218" t="s">
        <v>81</v>
      </c>
      <c r="K50" s="221">
        <v>97</v>
      </c>
      <c r="L50" s="222"/>
      <c r="M50" s="147"/>
      <c r="N50" s="146"/>
      <c r="O50" s="146"/>
      <c r="P50" s="146"/>
      <c r="Q50" s="90"/>
      <c r="R50" s="297" t="s">
        <v>81</v>
      </c>
      <c r="S50" s="299">
        <v>34.5</v>
      </c>
      <c r="T50" s="146"/>
      <c r="U50" s="146"/>
      <c r="V50" s="146"/>
      <c r="W50" s="146"/>
      <c r="X50" s="90"/>
      <c r="Y50" s="218" t="s">
        <v>81</v>
      </c>
      <c r="Z50" s="223">
        <v>34</v>
      </c>
      <c r="AA50" s="147"/>
      <c r="AB50" s="146"/>
      <c r="AC50" s="146"/>
      <c r="AD50" s="146"/>
      <c r="AE50" s="90"/>
      <c r="AF50" s="90"/>
      <c r="AG50" s="102" t="s">
        <v>81</v>
      </c>
      <c r="AH50" s="221">
        <v>110</v>
      </c>
      <c r="AI50" s="222"/>
      <c r="AQ50" s="149"/>
      <c r="BJ50" s="91"/>
      <c r="BK50" s="91"/>
      <c r="BL50" s="91"/>
      <c r="BM50" s="91"/>
      <c r="BN50" s="91"/>
    </row>
    <row r="51" spans="1:70" s="92" customFormat="1" ht="22.15" customHeight="1">
      <c r="A51" s="130"/>
      <c r="B51" s="128"/>
      <c r="C51" s="128"/>
      <c r="D51" s="219" t="s">
        <v>82</v>
      </c>
      <c r="E51" s="391">
        <v>9.7000000000000003E-2</v>
      </c>
      <c r="F51" s="392"/>
      <c r="G51" s="130"/>
      <c r="H51" s="128"/>
      <c r="I51" s="128"/>
      <c r="J51" s="219" t="s">
        <v>82</v>
      </c>
      <c r="K51" s="391">
        <v>0.19900000000000001</v>
      </c>
      <c r="L51" s="392"/>
      <c r="M51" s="130"/>
      <c r="N51" s="128"/>
      <c r="O51" s="128"/>
      <c r="P51" s="85"/>
      <c r="Q51" s="90"/>
      <c r="R51" s="298" t="s">
        <v>82</v>
      </c>
      <c r="S51" s="300">
        <v>6.7000000000000004E-2</v>
      </c>
      <c r="T51" s="85"/>
      <c r="U51" s="85"/>
      <c r="V51" s="85"/>
      <c r="W51" s="85"/>
      <c r="X51" s="90"/>
      <c r="Y51" s="219" t="s">
        <v>82</v>
      </c>
      <c r="Z51" s="261">
        <v>5.0999999999999997E-2</v>
      </c>
      <c r="AA51" s="130"/>
      <c r="AB51" s="128"/>
      <c r="AC51" s="128"/>
      <c r="AD51" s="32"/>
      <c r="AE51" s="90"/>
      <c r="AF51" s="90"/>
      <c r="AG51" s="135" t="s">
        <v>82</v>
      </c>
      <c r="AH51" s="402">
        <v>0.13400000000000001</v>
      </c>
      <c r="AI51" s="407"/>
      <c r="AQ51" s="149"/>
      <c r="BJ51" s="91"/>
      <c r="BK51" s="91"/>
      <c r="BL51" s="91"/>
      <c r="BM51" s="91"/>
      <c r="BN51" s="91"/>
    </row>
    <row r="52" spans="1:70" s="92" customFormat="1" ht="22.15" customHeight="1">
      <c r="A52" s="130"/>
      <c r="B52" s="128"/>
      <c r="C52" s="128"/>
      <c r="D52" s="128"/>
      <c r="E52" s="128"/>
      <c r="F52" s="129"/>
      <c r="G52" s="130"/>
      <c r="H52" s="128"/>
      <c r="I52" s="128"/>
      <c r="J52" s="128"/>
      <c r="K52" s="128"/>
      <c r="L52" s="129"/>
      <c r="M52" s="130"/>
      <c r="N52" s="128"/>
      <c r="O52" s="128"/>
      <c r="P52" s="152"/>
      <c r="Q52" s="85"/>
      <c r="R52" s="85"/>
      <c r="S52" s="131"/>
      <c r="T52" s="85"/>
      <c r="U52" s="85"/>
      <c r="V52" s="153"/>
      <c r="W52" s="153"/>
      <c r="X52" s="128"/>
      <c r="Y52" s="128"/>
      <c r="Z52" s="128"/>
      <c r="AA52" s="130"/>
      <c r="AB52" s="128"/>
      <c r="AC52" s="128"/>
      <c r="AD52" s="78"/>
      <c r="AE52" s="78"/>
      <c r="AF52" s="78"/>
      <c r="AG52" s="78"/>
      <c r="AH52" s="90"/>
      <c r="AI52" s="252"/>
      <c r="AQ52" s="149"/>
      <c r="BJ52" s="91"/>
      <c r="BK52" s="91"/>
      <c r="BL52" s="91"/>
      <c r="BM52" s="91"/>
      <c r="BN52" s="91"/>
    </row>
    <row r="53" spans="1:70" s="92" customFormat="1" ht="22.15" customHeight="1">
      <c r="A53" s="133"/>
      <c r="B53" s="102"/>
      <c r="C53" s="102"/>
      <c r="D53" s="102"/>
      <c r="E53" s="102"/>
      <c r="F53" s="132"/>
      <c r="G53" s="133"/>
      <c r="H53" s="102"/>
      <c r="I53" s="102"/>
      <c r="J53" s="102"/>
      <c r="K53" s="102"/>
      <c r="L53" s="132"/>
      <c r="M53" s="133"/>
      <c r="N53" s="102"/>
      <c r="O53" s="102"/>
      <c r="P53" s="43"/>
      <c r="Q53" s="43"/>
      <c r="R53" s="43"/>
      <c r="S53" s="44"/>
      <c r="T53" s="43"/>
      <c r="U53" s="43"/>
      <c r="V53" s="43"/>
      <c r="W53" s="43"/>
      <c r="X53" s="102"/>
      <c r="Y53" s="102"/>
      <c r="Z53" s="102"/>
      <c r="AA53" s="133"/>
      <c r="AB53" s="102"/>
      <c r="AC53" s="102"/>
      <c r="AD53" s="105"/>
      <c r="AE53" s="105"/>
      <c r="AF53" s="105"/>
      <c r="AG53" s="105"/>
      <c r="AH53" s="90"/>
      <c r="AI53" s="252"/>
      <c r="AQ53" s="149"/>
      <c r="BJ53" s="91"/>
      <c r="BK53" s="91"/>
      <c r="BL53" s="91"/>
      <c r="BM53" s="91"/>
      <c r="BN53" s="91"/>
    </row>
    <row r="54" spans="1:70" s="90" customFormat="1" ht="22.15" customHeight="1" thickBot="1">
      <c r="A54" s="155"/>
      <c r="B54" s="156"/>
      <c r="C54" s="156"/>
      <c r="D54" s="109" t="s">
        <v>92</v>
      </c>
      <c r="E54" s="381">
        <f>2645*AG7</f>
        <v>3438.5</v>
      </c>
      <c r="F54" s="387"/>
      <c r="G54" s="155"/>
      <c r="H54" s="156"/>
      <c r="I54" s="156"/>
      <c r="J54" s="109" t="s">
        <v>92</v>
      </c>
      <c r="K54" s="388">
        <f>4338*AG7</f>
        <v>5639.4000000000005</v>
      </c>
      <c r="L54" s="389"/>
      <c r="M54" s="301"/>
      <c r="N54" s="302"/>
      <c r="O54" s="302"/>
      <c r="P54" s="303"/>
      <c r="Q54" s="109" t="s">
        <v>92</v>
      </c>
      <c r="R54" s="388">
        <f>1740*AG7</f>
        <v>2262</v>
      </c>
      <c r="S54" s="390"/>
      <c r="T54" s="288"/>
      <c r="U54" s="288"/>
      <c r="V54" s="288"/>
      <c r="W54" s="307"/>
      <c r="X54" s="109" t="s">
        <v>92</v>
      </c>
      <c r="Y54" s="408">
        <f>1894*AG7</f>
        <v>2462.2000000000003</v>
      </c>
      <c r="Z54" s="409"/>
      <c r="AA54" s="306"/>
      <c r="AB54" s="303"/>
      <c r="AC54" s="303"/>
      <c r="AF54" s="76" t="s">
        <v>92</v>
      </c>
      <c r="AG54" s="410">
        <f>10975*AG7</f>
        <v>14267.5</v>
      </c>
      <c r="AH54" s="411"/>
      <c r="AI54" s="412"/>
      <c r="AQ54" s="149"/>
      <c r="BJ54" s="91"/>
      <c r="BK54" s="91"/>
      <c r="BL54" s="91"/>
      <c r="BM54" s="91"/>
      <c r="BN54" s="91"/>
    </row>
    <row r="55" spans="1:70" s="90" customFormat="1" ht="22.15" customHeight="1" thickBot="1">
      <c r="A55" s="393" t="s">
        <v>118</v>
      </c>
      <c r="B55" s="394"/>
      <c r="C55" s="394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  <c r="AA55" s="394"/>
      <c r="AB55" s="394"/>
      <c r="AC55" s="394"/>
      <c r="AD55" s="394"/>
      <c r="AE55" s="394"/>
      <c r="AF55" s="394"/>
      <c r="AG55" s="394"/>
      <c r="AH55" s="394"/>
      <c r="AI55" s="449"/>
      <c r="AQ55" s="149"/>
      <c r="BJ55" s="91"/>
      <c r="BK55" s="91"/>
      <c r="BL55" s="91"/>
      <c r="BM55" s="91"/>
      <c r="BN55" s="91"/>
    </row>
    <row r="56" spans="1:70" s="92" customFormat="1" ht="22.15" customHeight="1">
      <c r="A56" s="262" t="s">
        <v>94</v>
      </c>
      <c r="B56" s="249"/>
      <c r="C56" s="249"/>
      <c r="D56" s="249"/>
      <c r="E56" s="249"/>
      <c r="F56" s="262" t="s">
        <v>93</v>
      </c>
      <c r="G56" s="249"/>
      <c r="H56" s="249"/>
      <c r="I56" s="249"/>
      <c r="J56" s="249"/>
      <c r="K56" s="250"/>
      <c r="L56" s="262" t="s">
        <v>95</v>
      </c>
      <c r="M56" s="249"/>
      <c r="N56" s="249"/>
      <c r="O56" s="249"/>
      <c r="P56" s="249"/>
      <c r="Q56" s="250"/>
      <c r="R56" s="262" t="s">
        <v>96</v>
      </c>
      <c r="S56" s="249"/>
      <c r="T56" s="249"/>
      <c r="U56" s="249"/>
      <c r="V56" s="249"/>
      <c r="W56" s="250"/>
      <c r="X56" s="262" t="s">
        <v>97</v>
      </c>
      <c r="Y56" s="249"/>
      <c r="Z56" s="249"/>
      <c r="AA56" s="249"/>
      <c r="AB56" s="249"/>
      <c r="AC56" s="249"/>
      <c r="AD56" s="372" t="s">
        <v>137</v>
      </c>
      <c r="AE56" s="249"/>
      <c r="AF56" s="249"/>
      <c r="AG56" s="249"/>
      <c r="AH56" s="249"/>
      <c r="AI56" s="250"/>
      <c r="AO56" s="234"/>
      <c r="AP56" s="234"/>
      <c r="AQ56" s="90"/>
      <c r="AR56" s="234"/>
      <c r="AS56" s="234"/>
      <c r="AT56" s="234"/>
      <c r="AX56" s="90"/>
      <c r="AY56" s="234"/>
      <c r="AZ56" s="234"/>
      <c r="BA56" s="234"/>
      <c r="BB56" s="234"/>
      <c r="BC56" s="234"/>
      <c r="BD56" s="234"/>
      <c r="BE56" s="90"/>
      <c r="BF56" s="234"/>
      <c r="BG56" s="234"/>
      <c r="BH56" s="234"/>
      <c r="BI56" s="234"/>
      <c r="BJ56" s="234"/>
      <c r="BK56" s="234"/>
      <c r="BL56" s="90"/>
      <c r="BM56" s="234"/>
      <c r="BN56" s="234"/>
      <c r="BO56" s="234"/>
      <c r="BP56" s="234"/>
      <c r="BQ56" s="234"/>
      <c r="BR56" s="234"/>
    </row>
    <row r="57" spans="1:70" s="92" customFormat="1" ht="22.15" customHeight="1">
      <c r="A57" s="376" t="s">
        <v>144</v>
      </c>
      <c r="B57" s="377"/>
      <c r="C57" s="377"/>
      <c r="D57" s="377"/>
      <c r="E57" s="378"/>
      <c r="F57" s="376" t="s">
        <v>145</v>
      </c>
      <c r="G57" s="377"/>
      <c r="H57" s="377"/>
      <c r="I57" s="377"/>
      <c r="J57" s="377"/>
      <c r="K57" s="378"/>
      <c r="L57" s="376" t="s">
        <v>145</v>
      </c>
      <c r="M57" s="377"/>
      <c r="N57" s="377"/>
      <c r="O57" s="377"/>
      <c r="P57" s="377"/>
      <c r="Q57" s="378"/>
      <c r="R57" s="376" t="s">
        <v>145</v>
      </c>
      <c r="S57" s="377"/>
      <c r="T57" s="377"/>
      <c r="U57" s="377"/>
      <c r="V57" s="377"/>
      <c r="W57" s="378"/>
      <c r="X57" s="376" t="s">
        <v>146</v>
      </c>
      <c r="Y57" s="377"/>
      <c r="Z57" s="377"/>
      <c r="AA57" s="377"/>
      <c r="AB57" s="377"/>
      <c r="AC57" s="377"/>
      <c r="AD57" s="376" t="s">
        <v>147</v>
      </c>
      <c r="AE57" s="377"/>
      <c r="AF57" s="377"/>
      <c r="AG57" s="377"/>
      <c r="AH57" s="377"/>
      <c r="AI57" s="378"/>
      <c r="AO57" s="141"/>
      <c r="AP57" s="141"/>
      <c r="AQ57" s="90"/>
      <c r="AR57" s="141"/>
      <c r="AS57" s="141"/>
      <c r="AT57" s="141"/>
      <c r="AU57" s="141"/>
      <c r="AV57" s="141"/>
      <c r="AW57" s="141"/>
      <c r="AX57" s="90"/>
      <c r="AY57" s="141"/>
      <c r="AZ57" s="141"/>
      <c r="BA57" s="141"/>
      <c r="BB57" s="141"/>
      <c r="BC57" s="141"/>
      <c r="BD57" s="141"/>
      <c r="BE57" s="90"/>
      <c r="BF57" s="141"/>
      <c r="BG57" s="141"/>
      <c r="BH57" s="141"/>
      <c r="BI57" s="141"/>
      <c r="BJ57" s="141"/>
      <c r="BK57" s="141"/>
      <c r="BL57" s="90"/>
      <c r="BM57" s="141"/>
      <c r="BN57" s="141"/>
      <c r="BO57" s="141"/>
      <c r="BP57" s="141"/>
      <c r="BQ57" s="141"/>
      <c r="BR57" s="141"/>
    </row>
    <row r="58" spans="1:70" s="92" customFormat="1" ht="22.15" customHeight="1">
      <c r="A58" s="251"/>
      <c r="B58" s="90"/>
      <c r="C58" s="90"/>
      <c r="D58" s="90"/>
      <c r="E58" s="90"/>
      <c r="F58" s="251"/>
      <c r="G58" s="90"/>
      <c r="H58" s="90"/>
      <c r="I58" s="90"/>
      <c r="J58" s="90"/>
      <c r="K58" s="252"/>
      <c r="L58" s="251"/>
      <c r="M58" s="90"/>
      <c r="N58" s="90"/>
      <c r="O58" s="90"/>
      <c r="P58" s="90"/>
      <c r="Q58" s="252"/>
      <c r="R58" s="91"/>
      <c r="S58" s="90"/>
      <c r="T58" s="90"/>
      <c r="U58" s="90"/>
      <c r="V58" s="90"/>
      <c r="W58" s="252"/>
      <c r="X58" s="251"/>
      <c r="Y58" s="90"/>
      <c r="Z58" s="90"/>
      <c r="AA58" s="90"/>
      <c r="AB58" s="90"/>
      <c r="AC58" s="90"/>
      <c r="AD58" s="251"/>
      <c r="AE58" s="90"/>
      <c r="AF58" s="90"/>
      <c r="AG58" s="90"/>
      <c r="AH58" s="90"/>
      <c r="AI58" s="252"/>
      <c r="AO58" s="91"/>
      <c r="AP58" s="91"/>
      <c r="AQ58" s="73"/>
      <c r="AR58" s="243"/>
      <c r="AS58" s="243"/>
      <c r="AT58" s="91"/>
      <c r="AU58" s="73"/>
      <c r="AV58" s="243"/>
      <c r="AW58" s="243"/>
      <c r="AX58" s="91"/>
      <c r="AY58" s="91"/>
      <c r="AZ58" s="91"/>
      <c r="BA58" s="73"/>
      <c r="BB58" s="243"/>
      <c r="BC58" s="243"/>
      <c r="BD58" s="91"/>
      <c r="BE58" s="90"/>
      <c r="BF58" s="73"/>
      <c r="BG58" s="243"/>
      <c r="BH58" s="243"/>
      <c r="BI58" s="91"/>
      <c r="BJ58" s="91"/>
      <c r="BK58" s="72"/>
      <c r="BL58" s="243"/>
      <c r="BM58" s="243"/>
      <c r="BN58" s="91"/>
      <c r="BO58" s="91"/>
      <c r="BP58" s="73"/>
      <c r="BQ58" s="243"/>
      <c r="BR58" s="243"/>
    </row>
    <row r="59" spans="1:70" s="92" customFormat="1" ht="22.15" customHeight="1">
      <c r="A59" s="251"/>
      <c r="B59" s="90"/>
      <c r="C59" s="218" t="s">
        <v>81</v>
      </c>
      <c r="D59" s="225">
        <v>44.6</v>
      </c>
      <c r="E59" s="222"/>
      <c r="F59" s="251"/>
      <c r="G59" s="90"/>
      <c r="H59" s="90"/>
      <c r="I59" s="218" t="s">
        <v>81</v>
      </c>
      <c r="J59" s="221">
        <v>97</v>
      </c>
      <c r="K59" s="221"/>
      <c r="L59" s="251"/>
      <c r="M59" s="90"/>
      <c r="N59" s="90"/>
      <c r="O59" s="218" t="s">
        <v>81</v>
      </c>
      <c r="P59" s="225">
        <v>34.5</v>
      </c>
      <c r="Q59" s="224"/>
      <c r="R59" s="251"/>
      <c r="S59" s="90"/>
      <c r="T59" s="90"/>
      <c r="U59" s="218" t="s">
        <v>81</v>
      </c>
      <c r="V59" s="223">
        <v>34</v>
      </c>
      <c r="W59" s="223"/>
      <c r="X59" s="251"/>
      <c r="Y59" s="90"/>
      <c r="Z59" s="90"/>
      <c r="AA59" s="102" t="s">
        <v>81</v>
      </c>
      <c r="AB59" s="221">
        <v>110</v>
      </c>
      <c r="AC59" s="221"/>
      <c r="AD59" s="251"/>
      <c r="AE59" s="90"/>
      <c r="AF59" s="90"/>
      <c r="AG59" s="76"/>
      <c r="AH59" s="274"/>
      <c r="AI59" s="275"/>
      <c r="AO59" s="90"/>
      <c r="AP59" s="90"/>
      <c r="AQ59" s="146"/>
      <c r="AR59" s="146"/>
      <c r="AS59" s="146"/>
      <c r="AT59" s="146"/>
      <c r="AU59" s="90"/>
      <c r="AV59" s="90"/>
      <c r="AW59" s="90"/>
      <c r="AX59" s="146"/>
      <c r="AY59" s="146"/>
      <c r="AZ59" s="146"/>
      <c r="BA59" s="146"/>
      <c r="BB59" s="90"/>
      <c r="BC59" s="90"/>
      <c r="BD59" s="90"/>
      <c r="BE59" s="146"/>
      <c r="BF59" s="146"/>
      <c r="BG59" s="146"/>
      <c r="BH59" s="146"/>
      <c r="BI59" s="90"/>
      <c r="BJ59" s="90"/>
      <c r="BK59" s="90"/>
      <c r="BL59" s="146"/>
      <c r="BM59" s="146"/>
      <c r="BN59" s="146"/>
      <c r="BO59" s="146"/>
      <c r="BP59" s="90"/>
      <c r="BQ59" s="90"/>
      <c r="BR59" s="90"/>
    </row>
    <row r="60" spans="1:70" s="92" customFormat="1" ht="22.15" customHeight="1">
      <c r="A60" s="251"/>
      <c r="B60" s="90"/>
      <c r="C60" s="219" t="s">
        <v>82</v>
      </c>
      <c r="D60" s="391">
        <v>9.7000000000000003E-2</v>
      </c>
      <c r="E60" s="392"/>
      <c r="F60" s="251"/>
      <c r="G60" s="90"/>
      <c r="H60" s="90"/>
      <c r="I60" s="219" t="s">
        <v>82</v>
      </c>
      <c r="J60" s="391">
        <v>0.19900000000000001</v>
      </c>
      <c r="K60" s="452"/>
      <c r="L60" s="251"/>
      <c r="M60" s="90"/>
      <c r="N60" s="90"/>
      <c r="O60" s="219" t="s">
        <v>82</v>
      </c>
      <c r="P60" s="398">
        <v>6.7000000000000004E-2</v>
      </c>
      <c r="Q60" s="399"/>
      <c r="R60" s="251"/>
      <c r="S60" s="90"/>
      <c r="T60" s="90"/>
      <c r="U60" s="219" t="s">
        <v>82</v>
      </c>
      <c r="V60" s="400">
        <v>5.0999999999999997E-2</v>
      </c>
      <c r="W60" s="401"/>
      <c r="X60" s="251"/>
      <c r="Y60" s="90"/>
      <c r="Z60" s="90"/>
      <c r="AA60" s="135" t="s">
        <v>82</v>
      </c>
      <c r="AB60" s="402">
        <v>0.13400000000000001</v>
      </c>
      <c r="AC60" s="413"/>
      <c r="AD60" s="251"/>
      <c r="AE60" s="90"/>
      <c r="AF60" s="90"/>
      <c r="AG60" s="90"/>
      <c r="AH60" s="90"/>
      <c r="AI60" s="252"/>
      <c r="AO60" s="90"/>
      <c r="AP60" s="90"/>
      <c r="AQ60" s="128"/>
      <c r="AR60" s="128"/>
      <c r="AS60" s="128"/>
      <c r="AT60" s="128"/>
      <c r="AU60" s="90"/>
      <c r="AV60" s="90"/>
      <c r="AW60" s="90"/>
      <c r="AX60" s="128"/>
      <c r="AY60" s="128"/>
      <c r="AZ60" s="128"/>
      <c r="BA60" s="85"/>
      <c r="BB60" s="90"/>
      <c r="BC60" s="90"/>
      <c r="BD60" s="90"/>
      <c r="BE60" s="85"/>
      <c r="BF60" s="85"/>
      <c r="BG60" s="85"/>
      <c r="BH60" s="85"/>
      <c r="BI60" s="90"/>
      <c r="BJ60" s="90"/>
      <c r="BK60" s="90"/>
      <c r="BL60" s="128"/>
      <c r="BM60" s="128"/>
      <c r="BN60" s="128"/>
      <c r="BO60" s="32"/>
      <c r="BP60" s="90"/>
      <c r="BQ60" s="90"/>
      <c r="BR60" s="90"/>
    </row>
    <row r="61" spans="1:70" s="92" customFormat="1" ht="22.15" customHeight="1">
      <c r="A61" s="251"/>
      <c r="B61" s="90"/>
      <c r="C61" s="219"/>
      <c r="D61" s="276"/>
      <c r="E61" s="277"/>
      <c r="F61" s="251"/>
      <c r="G61" s="90"/>
      <c r="H61" s="90"/>
      <c r="I61" s="219"/>
      <c r="J61" s="276"/>
      <c r="K61" s="278"/>
      <c r="L61" s="251"/>
      <c r="M61" s="90"/>
      <c r="N61" s="90"/>
      <c r="O61" s="219"/>
      <c r="P61" s="279"/>
      <c r="Q61" s="280"/>
      <c r="R61" s="251"/>
      <c r="S61" s="90"/>
      <c r="T61" s="90"/>
      <c r="U61" s="219"/>
      <c r="V61" s="281"/>
      <c r="W61" s="282"/>
      <c r="X61" s="251"/>
      <c r="Y61" s="90"/>
      <c r="Z61" s="90"/>
      <c r="AA61" s="135"/>
      <c r="AB61" s="283"/>
      <c r="AC61" s="273"/>
      <c r="AD61" s="251"/>
      <c r="AE61" s="90"/>
      <c r="AF61" s="90"/>
      <c r="AG61" s="90"/>
      <c r="AH61" s="90"/>
      <c r="AI61" s="252"/>
      <c r="AO61" s="90"/>
      <c r="AP61" s="90"/>
      <c r="AQ61" s="128"/>
      <c r="AR61" s="128"/>
      <c r="AS61" s="128"/>
      <c r="AT61" s="128"/>
      <c r="AU61" s="90"/>
      <c r="AV61" s="90"/>
      <c r="AW61" s="90"/>
      <c r="AX61" s="128"/>
      <c r="AY61" s="128"/>
      <c r="AZ61" s="128"/>
      <c r="BA61" s="85"/>
      <c r="BB61" s="90"/>
      <c r="BC61" s="90"/>
      <c r="BD61" s="90"/>
      <c r="BE61" s="85"/>
      <c r="BF61" s="85"/>
      <c r="BG61" s="85"/>
      <c r="BH61" s="85"/>
      <c r="BI61" s="90"/>
      <c r="BJ61" s="90"/>
      <c r="BK61" s="90"/>
      <c r="BL61" s="128"/>
      <c r="BM61" s="128"/>
      <c r="BN61" s="128"/>
      <c r="BO61" s="32"/>
      <c r="BP61" s="90"/>
      <c r="BQ61" s="90"/>
      <c r="BR61" s="90"/>
    </row>
    <row r="62" spans="1:70" s="92" customFormat="1" ht="22.15" customHeight="1">
      <c r="A62" s="251"/>
      <c r="B62" s="90"/>
      <c r="C62" s="128"/>
      <c r="D62" s="128"/>
      <c r="E62" s="129"/>
      <c r="F62" s="251"/>
      <c r="G62" s="90"/>
      <c r="H62" s="90"/>
      <c r="I62" s="128"/>
      <c r="J62" s="128"/>
      <c r="K62" s="128"/>
      <c r="L62" s="251"/>
      <c r="M62" s="90"/>
      <c r="N62" s="90"/>
      <c r="O62" s="85"/>
      <c r="P62" s="85"/>
      <c r="Q62" s="131"/>
      <c r="R62" s="251"/>
      <c r="S62" s="90"/>
      <c r="T62" s="90"/>
      <c r="U62" s="128"/>
      <c r="V62" s="128"/>
      <c r="W62" s="128"/>
      <c r="X62" s="251"/>
      <c r="Y62" s="90"/>
      <c r="Z62" s="90"/>
      <c r="AA62" s="78"/>
      <c r="AB62" s="78"/>
      <c r="AC62" s="78"/>
      <c r="AD62" s="251"/>
      <c r="AE62" s="90"/>
      <c r="AF62" s="90"/>
      <c r="AG62" s="90"/>
      <c r="AH62" s="90"/>
      <c r="AI62" s="252"/>
      <c r="AO62" s="90"/>
      <c r="AP62" s="90"/>
      <c r="AQ62" s="128"/>
      <c r="AR62" s="128"/>
      <c r="AS62" s="128"/>
      <c r="AT62" s="128"/>
      <c r="AU62" s="90"/>
      <c r="AV62" s="90"/>
      <c r="AW62" s="90"/>
      <c r="AX62" s="128"/>
      <c r="AY62" s="128"/>
      <c r="AZ62" s="128"/>
      <c r="BA62" s="152"/>
      <c r="BB62" s="90"/>
      <c r="BC62" s="90"/>
      <c r="BD62" s="90"/>
      <c r="BE62" s="85"/>
      <c r="BF62" s="85"/>
      <c r="BG62" s="153"/>
      <c r="BH62" s="153"/>
      <c r="BI62" s="90"/>
      <c r="BJ62" s="90"/>
      <c r="BK62" s="90"/>
      <c r="BL62" s="128"/>
      <c r="BM62" s="128"/>
      <c r="BN62" s="128"/>
      <c r="BO62" s="78"/>
      <c r="BP62" s="90"/>
      <c r="BQ62" s="90"/>
      <c r="BR62" s="90"/>
    </row>
    <row r="63" spans="1:70" s="92" customFormat="1" ht="22.15" customHeight="1">
      <c r="A63" s="251"/>
      <c r="B63" s="90"/>
      <c r="C63" s="102"/>
      <c r="D63" s="102"/>
      <c r="E63" s="132"/>
      <c r="F63" s="251"/>
      <c r="G63" s="90"/>
      <c r="H63" s="90"/>
      <c r="I63" s="102"/>
      <c r="J63" s="102"/>
      <c r="K63" s="102"/>
      <c r="L63" s="251"/>
      <c r="M63" s="90"/>
      <c r="N63" s="90"/>
      <c r="O63" s="43"/>
      <c r="P63" s="43"/>
      <c r="Q63" s="44"/>
      <c r="R63" s="251"/>
      <c r="S63" s="90"/>
      <c r="T63" s="90"/>
      <c r="U63" s="102"/>
      <c r="V63" s="102"/>
      <c r="W63" s="102"/>
      <c r="X63" s="251"/>
      <c r="Y63" s="90"/>
      <c r="Z63" s="90"/>
      <c r="AA63" s="105"/>
      <c r="AB63" s="105"/>
      <c r="AC63" s="105"/>
      <c r="AD63" s="251"/>
      <c r="AE63" s="90"/>
      <c r="AF63" s="90"/>
      <c r="AG63" s="90"/>
      <c r="AH63" s="90"/>
      <c r="AI63" s="252"/>
      <c r="AO63" s="90"/>
      <c r="AP63" s="90"/>
      <c r="AQ63" s="102"/>
      <c r="AR63" s="102"/>
      <c r="AS63" s="102"/>
      <c r="AT63" s="102"/>
      <c r="AU63" s="90"/>
      <c r="AV63" s="90"/>
      <c r="AW63" s="90"/>
      <c r="AX63" s="102"/>
      <c r="AY63" s="102"/>
      <c r="AZ63" s="102"/>
      <c r="BA63" s="43"/>
      <c r="BB63" s="90"/>
      <c r="BC63" s="90"/>
      <c r="BD63" s="90"/>
      <c r="BE63" s="43"/>
      <c r="BF63" s="43"/>
      <c r="BG63" s="43"/>
      <c r="BH63" s="43"/>
      <c r="BI63" s="90"/>
      <c r="BJ63" s="90"/>
      <c r="BK63" s="90"/>
      <c r="BL63" s="102"/>
      <c r="BM63" s="102"/>
      <c r="BN63" s="102"/>
      <c r="BO63" s="105"/>
      <c r="BP63" s="90"/>
      <c r="BQ63" s="90"/>
      <c r="BR63" s="90"/>
    </row>
    <row r="64" spans="1:70" s="90" customFormat="1" ht="22.15" customHeight="1" thickBot="1">
      <c r="A64" s="253"/>
      <c r="B64" s="242"/>
      <c r="C64" s="109" t="s">
        <v>92</v>
      </c>
      <c r="D64" s="381">
        <f>2640*$AG$7</f>
        <v>3432</v>
      </c>
      <c r="E64" s="397"/>
      <c r="F64" s="253"/>
      <c r="G64" s="242"/>
      <c r="H64" s="242"/>
      <c r="I64" s="109" t="s">
        <v>92</v>
      </c>
      <c r="J64" s="381">
        <f>D64+AH30*2</f>
        <v>4342</v>
      </c>
      <c r="K64" s="397"/>
      <c r="L64" s="253"/>
      <c r="M64" s="242"/>
      <c r="N64" s="242"/>
      <c r="O64" s="109" t="s">
        <v>92</v>
      </c>
      <c r="P64" s="381">
        <f>D64+AH30*2+AH29*2+AH32*2</f>
        <v>7017.4</v>
      </c>
      <c r="Q64" s="397"/>
      <c r="R64" s="253"/>
      <c r="S64" s="242"/>
      <c r="T64" s="242"/>
      <c r="U64" s="109" t="s">
        <v>92</v>
      </c>
      <c r="V64" s="381">
        <f>D64+AH30*4</f>
        <v>5252</v>
      </c>
      <c r="W64" s="397"/>
      <c r="X64" s="253"/>
      <c r="Y64" s="242"/>
      <c r="Z64" s="242"/>
      <c r="AA64" s="109" t="s">
        <v>92</v>
      </c>
      <c r="AB64" s="381">
        <f>D64+AH28*2</f>
        <v>5142.8</v>
      </c>
      <c r="AC64" s="397"/>
      <c r="AD64" s="253"/>
      <c r="AE64" s="242"/>
      <c r="AF64" s="242"/>
      <c r="AG64" s="109" t="s">
        <v>92</v>
      </c>
      <c r="AH64" s="381">
        <f>950*$AG$7</f>
        <v>1235</v>
      </c>
      <c r="AI64" s="397"/>
      <c r="AQ64" s="102"/>
      <c r="AR64" s="102"/>
      <c r="AS64" s="102"/>
      <c r="AT64" s="102"/>
      <c r="AX64" s="154"/>
      <c r="AY64" s="154"/>
      <c r="AZ64" s="154"/>
      <c r="BA64" s="49"/>
      <c r="BE64" s="43"/>
      <c r="BF64" s="43"/>
      <c r="BG64" s="43"/>
      <c r="BH64" s="7"/>
      <c r="BL64" s="49"/>
      <c r="BM64" s="49"/>
      <c r="BN64" s="49"/>
    </row>
    <row r="65" spans="1:71" s="92" customFormat="1" ht="22.15" customHeight="1">
      <c r="A65" s="235" t="s">
        <v>98</v>
      </c>
      <c r="B65" s="90"/>
      <c r="C65" s="90"/>
      <c r="D65" s="90"/>
      <c r="E65" s="252"/>
      <c r="F65" s="235" t="s">
        <v>99</v>
      </c>
      <c r="G65" s="90"/>
      <c r="H65" s="90"/>
      <c r="I65" s="90"/>
      <c r="J65" s="252"/>
      <c r="K65" s="234" t="s">
        <v>100</v>
      </c>
      <c r="L65" s="90"/>
      <c r="M65" s="90"/>
      <c r="N65" s="90"/>
      <c r="O65" s="252"/>
      <c r="P65" s="235" t="s">
        <v>101</v>
      </c>
      <c r="Q65" s="90"/>
      <c r="R65" s="90"/>
      <c r="S65" s="90"/>
      <c r="T65" s="252"/>
      <c r="U65" s="235" t="s">
        <v>102</v>
      </c>
      <c r="V65" s="90"/>
      <c r="W65" s="90"/>
      <c r="X65" s="90"/>
      <c r="Y65" s="252"/>
      <c r="Z65" s="235" t="s">
        <v>103</v>
      </c>
      <c r="AA65" s="90"/>
      <c r="AB65" s="90"/>
      <c r="AC65" s="90"/>
      <c r="AD65" s="90"/>
      <c r="AE65" s="252"/>
      <c r="AF65" s="323" t="s">
        <v>138</v>
      </c>
      <c r="AG65" s="249"/>
      <c r="AH65" s="249"/>
      <c r="AI65" s="250"/>
      <c r="AJ65" s="90"/>
      <c r="AK65" s="234"/>
      <c r="AL65" s="234"/>
      <c r="AM65" s="234"/>
      <c r="AN65" s="234"/>
      <c r="AO65" s="234"/>
      <c r="AS65" s="234"/>
      <c r="AT65" s="234"/>
      <c r="AU65" s="234"/>
      <c r="AV65" s="234"/>
      <c r="AW65" s="234"/>
      <c r="AX65" s="91"/>
      <c r="AY65" s="234"/>
      <c r="AZ65" s="234"/>
      <c r="BA65" s="234"/>
      <c r="BB65" s="234"/>
      <c r="BC65" s="234"/>
      <c r="BD65" s="234"/>
      <c r="BE65" s="91"/>
      <c r="BF65" s="234"/>
      <c r="BG65" s="234"/>
      <c r="BH65" s="234"/>
      <c r="BI65" s="234"/>
      <c r="BJ65" s="234"/>
      <c r="BK65" s="234"/>
      <c r="BL65" s="91"/>
      <c r="BM65" s="234"/>
      <c r="BN65" s="234"/>
      <c r="BO65" s="234"/>
      <c r="BP65" s="234"/>
      <c r="BQ65" s="234"/>
      <c r="BR65" s="234"/>
      <c r="BS65" s="91"/>
    </row>
    <row r="66" spans="1:71" s="92" customFormat="1" ht="22.15" customHeight="1">
      <c r="A66" s="376" t="s">
        <v>149</v>
      </c>
      <c r="B66" s="423"/>
      <c r="C66" s="423"/>
      <c r="D66" s="423"/>
      <c r="E66" s="378"/>
      <c r="F66" s="376" t="s">
        <v>150</v>
      </c>
      <c r="G66" s="423"/>
      <c r="H66" s="423"/>
      <c r="I66" s="423"/>
      <c r="J66" s="378"/>
      <c r="K66" s="376" t="s">
        <v>150</v>
      </c>
      <c r="L66" s="423"/>
      <c r="M66" s="423"/>
      <c r="N66" s="423"/>
      <c r="O66" s="378"/>
      <c r="P66" s="376" t="s">
        <v>150</v>
      </c>
      <c r="Q66" s="423"/>
      <c r="R66" s="423"/>
      <c r="S66" s="423"/>
      <c r="T66" s="378"/>
      <c r="U66" s="376" t="s">
        <v>150</v>
      </c>
      <c r="V66" s="423"/>
      <c r="W66" s="423"/>
      <c r="X66" s="423"/>
      <c r="Y66" s="378"/>
      <c r="Z66" s="376" t="s">
        <v>145</v>
      </c>
      <c r="AA66" s="377"/>
      <c r="AB66" s="377"/>
      <c r="AC66" s="377"/>
      <c r="AD66" s="377"/>
      <c r="AE66" s="448"/>
      <c r="AF66" s="324" t="s">
        <v>148</v>
      </c>
      <c r="AG66" s="90"/>
      <c r="AH66" s="90"/>
      <c r="AI66" s="252"/>
      <c r="AK66" s="141"/>
      <c r="AL66" s="141"/>
      <c r="AM66" s="141"/>
      <c r="AN66" s="141"/>
      <c r="AO66" s="141"/>
      <c r="AP66" s="141"/>
      <c r="AQ66" s="91"/>
      <c r="AR66" s="141"/>
      <c r="AS66" s="141"/>
      <c r="AT66" s="141"/>
      <c r="AU66" s="141"/>
      <c r="AV66" s="141"/>
      <c r="AW66" s="141"/>
      <c r="AX66" s="91"/>
      <c r="AY66" s="141"/>
      <c r="AZ66" s="141"/>
      <c r="BA66" s="141"/>
      <c r="BB66" s="141"/>
      <c r="BC66" s="141"/>
      <c r="BD66" s="141"/>
      <c r="BE66" s="91"/>
      <c r="BF66" s="141"/>
      <c r="BG66" s="141"/>
      <c r="BH66" s="141"/>
      <c r="BI66" s="141"/>
      <c r="BJ66" s="141"/>
      <c r="BK66" s="141"/>
      <c r="BL66" s="91"/>
      <c r="BM66" s="141"/>
      <c r="BN66" s="141"/>
      <c r="BO66" s="141"/>
      <c r="BP66" s="141"/>
      <c r="BQ66" s="141"/>
      <c r="BR66" s="141"/>
      <c r="BS66" s="91"/>
    </row>
    <row r="67" spans="1:71" s="92" customFormat="1" ht="22.15" customHeight="1">
      <c r="A67" s="311"/>
      <c r="B67" s="312"/>
      <c r="C67" s="312"/>
      <c r="D67" s="312"/>
      <c r="E67" s="313"/>
      <c r="F67" s="311"/>
      <c r="G67" s="312"/>
      <c r="H67" s="312"/>
      <c r="I67" s="312"/>
      <c r="J67" s="313"/>
      <c r="K67" s="314"/>
      <c r="L67" s="312"/>
      <c r="M67" s="312"/>
      <c r="N67" s="312"/>
      <c r="O67" s="313"/>
      <c r="P67" s="311"/>
      <c r="Q67" s="312"/>
      <c r="R67" s="312"/>
      <c r="S67" s="312"/>
      <c r="T67" s="313"/>
      <c r="U67" s="311"/>
      <c r="V67" s="312"/>
      <c r="W67" s="312"/>
      <c r="X67" s="312"/>
      <c r="Y67" s="313"/>
      <c r="Z67" s="311"/>
      <c r="AA67" s="310"/>
      <c r="AB67" s="310"/>
      <c r="AC67" s="310"/>
      <c r="AD67" s="310"/>
      <c r="AE67" s="252"/>
      <c r="AF67" s="251"/>
      <c r="AG67" s="90"/>
      <c r="AH67" s="90"/>
      <c r="AI67" s="252"/>
      <c r="AK67" s="141"/>
      <c r="AL67" s="141"/>
      <c r="AM67" s="141"/>
      <c r="AN67" s="141"/>
      <c r="AO67" s="141"/>
      <c r="AP67" s="141"/>
      <c r="AQ67" s="91"/>
      <c r="AR67" s="141"/>
      <c r="AS67" s="141"/>
      <c r="AT67" s="141"/>
      <c r="AU67" s="141"/>
      <c r="AV67" s="141"/>
      <c r="AW67" s="141"/>
      <c r="AX67" s="91"/>
      <c r="AY67" s="141"/>
      <c r="AZ67" s="141"/>
      <c r="BA67" s="141"/>
      <c r="BB67" s="141"/>
      <c r="BC67" s="141"/>
      <c r="BD67" s="141"/>
      <c r="BE67" s="91"/>
      <c r="BF67" s="141"/>
      <c r="BG67" s="141"/>
      <c r="BH67" s="141"/>
      <c r="BI67" s="141"/>
      <c r="BJ67" s="141"/>
      <c r="BK67" s="141"/>
      <c r="BL67" s="91"/>
      <c r="BM67" s="141"/>
      <c r="BN67" s="141"/>
      <c r="BO67" s="141"/>
      <c r="BP67" s="141"/>
      <c r="BQ67" s="141"/>
      <c r="BR67" s="141"/>
      <c r="BS67" s="91"/>
    </row>
    <row r="68" spans="1:71" s="92" customFormat="1" ht="22.15" customHeight="1">
      <c r="A68" s="251"/>
      <c r="B68" s="90"/>
      <c r="C68" s="90"/>
      <c r="D68" s="90"/>
      <c r="E68" s="252"/>
      <c r="F68" s="251"/>
      <c r="G68" s="90"/>
      <c r="H68" s="90"/>
      <c r="I68" s="90"/>
      <c r="J68" s="252"/>
      <c r="K68" s="90"/>
      <c r="L68" s="90"/>
      <c r="M68" s="90"/>
      <c r="N68" s="90"/>
      <c r="O68" s="252"/>
      <c r="P68" s="251"/>
      <c r="Q68" s="90"/>
      <c r="R68" s="90"/>
      <c r="S68" s="90"/>
      <c r="T68" s="252"/>
      <c r="U68" s="251"/>
      <c r="V68" s="90"/>
      <c r="W68" s="90"/>
      <c r="X68" s="90"/>
      <c r="Y68" s="252"/>
      <c r="Z68" s="251"/>
      <c r="AA68" s="90"/>
      <c r="AB68" s="90"/>
      <c r="AC68" s="90"/>
      <c r="AD68" s="90"/>
      <c r="AE68" s="252"/>
      <c r="AF68" s="251"/>
      <c r="AG68" s="90"/>
      <c r="AH68" s="90"/>
      <c r="AI68" s="252"/>
      <c r="AJ68" s="72"/>
      <c r="AK68" s="73"/>
      <c r="AL68" s="243"/>
      <c r="AM68" s="243"/>
      <c r="AN68" s="91"/>
      <c r="AO68" s="91"/>
      <c r="AP68" s="91"/>
      <c r="AQ68" s="73"/>
      <c r="AR68" s="243"/>
      <c r="AS68" s="243"/>
      <c r="AT68" s="91"/>
      <c r="AU68" s="73"/>
      <c r="AV68" s="243"/>
      <c r="AW68" s="243"/>
      <c r="AX68" s="91"/>
      <c r="AY68" s="91"/>
      <c r="AZ68" s="91"/>
      <c r="BA68" s="73"/>
      <c r="BB68" s="243"/>
      <c r="BC68" s="243"/>
      <c r="BD68" s="91"/>
      <c r="BE68" s="91"/>
      <c r="BF68" s="73"/>
      <c r="BG68" s="243"/>
      <c r="BH68" s="243"/>
      <c r="BI68" s="91"/>
      <c r="BJ68" s="91"/>
      <c r="BK68" s="72"/>
      <c r="BL68" s="243"/>
      <c r="BM68" s="243"/>
      <c r="BN68" s="91"/>
      <c r="BO68" s="91"/>
      <c r="BP68" s="73"/>
      <c r="BQ68" s="243"/>
      <c r="BR68" s="243"/>
      <c r="BS68" s="91"/>
    </row>
    <row r="69" spans="1:71" s="92" customFormat="1" ht="22.15" customHeight="1">
      <c r="A69" s="251"/>
      <c r="B69" s="90"/>
      <c r="C69" s="90"/>
      <c r="D69" s="90"/>
      <c r="E69" s="252"/>
      <c r="F69" s="251"/>
      <c r="G69" s="90"/>
      <c r="H69" s="90"/>
      <c r="I69" s="90"/>
      <c r="J69" s="252"/>
      <c r="K69" s="90"/>
      <c r="L69" s="90"/>
      <c r="M69" s="90"/>
      <c r="N69" s="90"/>
      <c r="O69" s="252"/>
      <c r="P69" s="251"/>
      <c r="Q69" s="90"/>
      <c r="R69" s="90"/>
      <c r="S69" s="90"/>
      <c r="T69" s="252"/>
      <c r="U69" s="251"/>
      <c r="V69" s="90"/>
      <c r="W69" s="90"/>
      <c r="X69" s="90"/>
      <c r="Y69" s="252"/>
      <c r="Z69" s="251"/>
      <c r="AA69" s="90"/>
      <c r="AB69" s="90"/>
      <c r="AC69" s="90"/>
      <c r="AD69" s="90"/>
      <c r="AE69" s="252"/>
      <c r="AF69" s="251"/>
      <c r="AG69" s="90"/>
      <c r="AH69" s="90"/>
      <c r="AI69" s="252"/>
      <c r="AJ69" s="255"/>
      <c r="AK69" s="146"/>
      <c r="AL69" s="146"/>
      <c r="AM69" s="146"/>
      <c r="AN69" s="91"/>
      <c r="AO69" s="91"/>
      <c r="AP69" s="91"/>
      <c r="AQ69" s="146"/>
      <c r="AR69" s="146"/>
      <c r="AS69" s="146"/>
      <c r="AT69" s="146"/>
      <c r="AU69" s="91"/>
      <c r="AV69" s="91"/>
      <c r="AW69" s="91"/>
      <c r="AX69" s="146"/>
      <c r="AY69" s="146"/>
      <c r="AZ69" s="146"/>
      <c r="BA69" s="146"/>
      <c r="BB69" s="91"/>
      <c r="BC69" s="91"/>
      <c r="BD69" s="91"/>
      <c r="BE69" s="146"/>
      <c r="BF69" s="146"/>
      <c r="BG69" s="146"/>
      <c r="BH69" s="146"/>
      <c r="BI69" s="91"/>
      <c r="BJ69" s="91"/>
      <c r="BK69" s="91"/>
      <c r="BL69" s="146"/>
      <c r="BM69" s="146"/>
      <c r="BN69" s="146"/>
      <c r="BO69" s="146"/>
      <c r="BP69" s="91"/>
      <c r="BQ69" s="91"/>
      <c r="BR69" s="91"/>
      <c r="BS69" s="91"/>
    </row>
    <row r="70" spans="1:71" s="92" customFormat="1" ht="22.15" customHeight="1">
      <c r="A70" s="251"/>
      <c r="B70" s="90"/>
      <c r="C70" s="218" t="s">
        <v>81</v>
      </c>
      <c r="D70" s="225">
        <v>44.6</v>
      </c>
      <c r="E70" s="222"/>
      <c r="F70" s="251"/>
      <c r="G70" s="90"/>
      <c r="H70" s="218" t="s">
        <v>81</v>
      </c>
      <c r="I70" s="221">
        <v>97</v>
      </c>
      <c r="J70" s="222"/>
      <c r="L70" s="90"/>
      <c r="M70" s="218" t="s">
        <v>81</v>
      </c>
      <c r="N70" s="225">
        <v>34.5</v>
      </c>
      <c r="O70" s="224"/>
      <c r="P70" s="251"/>
      <c r="Q70" s="90"/>
      <c r="R70" s="218" t="s">
        <v>81</v>
      </c>
      <c r="S70" s="223">
        <v>34</v>
      </c>
      <c r="T70" s="223"/>
      <c r="U70" s="251"/>
      <c r="V70" s="90"/>
      <c r="W70" s="102" t="s">
        <v>81</v>
      </c>
      <c r="X70" s="221">
        <v>110</v>
      </c>
      <c r="Y70" s="222"/>
      <c r="Z70" s="251"/>
      <c r="AA70" s="90"/>
      <c r="AB70" s="90"/>
      <c r="AC70" s="90"/>
      <c r="AD70" s="90"/>
      <c r="AE70" s="252"/>
      <c r="AF70" s="251"/>
      <c r="AG70" s="90"/>
      <c r="AH70" s="90"/>
      <c r="AI70" s="252"/>
      <c r="AJ70" s="128"/>
      <c r="AK70" s="128"/>
      <c r="AL70" s="128"/>
      <c r="AM70" s="128"/>
      <c r="AN70" s="91"/>
      <c r="AO70" s="91"/>
      <c r="AP70" s="91"/>
      <c r="AQ70" s="128"/>
      <c r="AR70" s="128"/>
      <c r="AS70" s="128"/>
      <c r="AT70" s="128"/>
      <c r="AU70" s="91"/>
      <c r="AV70" s="91"/>
      <c r="AW70" s="91"/>
      <c r="AX70" s="128"/>
      <c r="AY70" s="128"/>
      <c r="AZ70" s="128"/>
      <c r="BA70" s="85"/>
      <c r="BB70" s="91"/>
      <c r="BC70" s="91"/>
      <c r="BD70" s="91"/>
      <c r="BE70" s="85"/>
      <c r="BF70" s="85"/>
      <c r="BG70" s="85"/>
      <c r="BH70" s="85"/>
      <c r="BI70" s="91"/>
      <c r="BJ70" s="91"/>
      <c r="BK70" s="91"/>
      <c r="BL70" s="128"/>
      <c r="BM70" s="128"/>
      <c r="BN70" s="128"/>
      <c r="BO70" s="32"/>
      <c r="BP70" s="91"/>
      <c r="BQ70" s="91"/>
      <c r="BR70" s="91"/>
      <c r="BS70" s="91"/>
    </row>
    <row r="71" spans="1:71" s="92" customFormat="1" ht="22.15" customHeight="1">
      <c r="A71" s="251"/>
      <c r="B71" s="90"/>
      <c r="C71" s="219" t="s">
        <v>82</v>
      </c>
      <c r="D71" s="391">
        <v>9.7000000000000003E-2</v>
      </c>
      <c r="E71" s="392"/>
      <c r="F71" s="251"/>
      <c r="G71" s="90"/>
      <c r="H71" s="219" t="s">
        <v>82</v>
      </c>
      <c r="I71" s="391">
        <v>0.19900000000000001</v>
      </c>
      <c r="J71" s="404"/>
      <c r="L71" s="90"/>
      <c r="M71" s="219" t="s">
        <v>82</v>
      </c>
      <c r="N71" s="398">
        <v>6.7000000000000004E-2</v>
      </c>
      <c r="O71" s="399"/>
      <c r="P71" s="251"/>
      <c r="Q71" s="90"/>
      <c r="R71" s="219" t="s">
        <v>82</v>
      </c>
      <c r="S71" s="400">
        <v>5.0999999999999997E-2</v>
      </c>
      <c r="T71" s="401"/>
      <c r="U71" s="251"/>
      <c r="V71" s="90"/>
      <c r="W71" s="135" t="s">
        <v>82</v>
      </c>
      <c r="X71" s="402">
        <v>0.13400000000000001</v>
      </c>
      <c r="Y71" s="403"/>
      <c r="Z71" s="251"/>
      <c r="AA71" s="90"/>
      <c r="AB71" s="90"/>
      <c r="AC71" s="90"/>
      <c r="AD71" s="90"/>
      <c r="AE71" s="252"/>
      <c r="AF71" s="251"/>
      <c r="AG71" s="90"/>
      <c r="AH71" s="90"/>
      <c r="AI71" s="252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52"/>
      <c r="BB71" s="85"/>
      <c r="BC71" s="85"/>
      <c r="BD71" s="85"/>
      <c r="BE71" s="85"/>
      <c r="BF71" s="85"/>
      <c r="BG71" s="153"/>
      <c r="BH71" s="153"/>
      <c r="BI71" s="91"/>
      <c r="BJ71" s="91"/>
      <c r="BK71" s="91"/>
      <c r="BL71" s="128"/>
      <c r="BM71" s="128"/>
      <c r="BN71" s="128"/>
      <c r="BO71" s="78"/>
      <c r="BP71" s="78"/>
      <c r="BQ71" s="78"/>
      <c r="BR71" s="78"/>
      <c r="BS71" s="91"/>
    </row>
    <row r="72" spans="1:71" s="92" customFormat="1" ht="22.15" customHeight="1">
      <c r="A72" s="251"/>
      <c r="B72" s="90"/>
      <c r="C72" s="90"/>
      <c r="D72" s="90"/>
      <c r="E72" s="252"/>
      <c r="F72" s="251"/>
      <c r="G72" s="90"/>
      <c r="H72" s="90"/>
      <c r="I72" s="90"/>
      <c r="J72" s="252"/>
      <c r="K72" s="90"/>
      <c r="L72" s="90"/>
      <c r="M72" s="90"/>
      <c r="N72" s="90"/>
      <c r="O72" s="252"/>
      <c r="P72" s="251"/>
      <c r="Q72" s="90"/>
      <c r="R72" s="128"/>
      <c r="S72" s="128"/>
      <c r="T72" s="128"/>
      <c r="U72" s="251"/>
      <c r="V72" s="90"/>
      <c r="W72" s="90"/>
      <c r="X72" s="90"/>
      <c r="Y72" s="252"/>
      <c r="Z72" s="251"/>
      <c r="AA72" s="90"/>
      <c r="AB72" s="90"/>
      <c r="AC72" s="90"/>
      <c r="AD72" s="90"/>
      <c r="AE72" s="252"/>
      <c r="AF72" s="251"/>
      <c r="AG72" s="90"/>
      <c r="AH72" s="90"/>
      <c r="AI72" s="252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52"/>
      <c r="BB72" s="85"/>
      <c r="BC72" s="85"/>
      <c r="BD72" s="85"/>
      <c r="BE72" s="85"/>
      <c r="BF72" s="85"/>
      <c r="BG72" s="153"/>
      <c r="BH72" s="153"/>
      <c r="BI72" s="128"/>
      <c r="BJ72" s="128"/>
      <c r="BK72" s="128"/>
      <c r="BL72" s="128"/>
      <c r="BM72" s="128"/>
      <c r="BN72" s="128"/>
      <c r="BO72" s="78"/>
      <c r="BP72" s="78"/>
      <c r="BQ72" s="78"/>
      <c r="BR72" s="78"/>
      <c r="BS72" s="91"/>
    </row>
    <row r="73" spans="1:71" s="92" customFormat="1" ht="22.15" customHeight="1">
      <c r="A73" s="251"/>
      <c r="B73" s="90"/>
      <c r="C73" s="90"/>
      <c r="D73" s="90"/>
      <c r="E73" s="252"/>
      <c r="F73" s="251"/>
      <c r="G73" s="90"/>
      <c r="H73" s="90"/>
      <c r="I73" s="90"/>
      <c r="J73" s="252"/>
      <c r="K73" s="90"/>
      <c r="L73" s="90"/>
      <c r="M73" s="90"/>
      <c r="N73" s="90"/>
      <c r="O73" s="252"/>
      <c r="P73" s="251"/>
      <c r="Q73" s="90"/>
      <c r="R73" s="90"/>
      <c r="S73" s="90"/>
      <c r="T73" s="252"/>
      <c r="U73" s="251"/>
      <c r="V73" s="90"/>
      <c r="W73" s="90"/>
      <c r="X73" s="90"/>
      <c r="Y73" s="252"/>
      <c r="Z73" s="251"/>
      <c r="AA73" s="90"/>
      <c r="AB73" s="90"/>
      <c r="AC73" s="90"/>
      <c r="AD73" s="90"/>
      <c r="AE73" s="252"/>
      <c r="AF73" s="251"/>
      <c r="AG73" s="90"/>
      <c r="AH73" s="90"/>
      <c r="AI73" s="25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43"/>
      <c r="BB73" s="43"/>
      <c r="BC73" s="43"/>
      <c r="BD73" s="43"/>
      <c r="BE73" s="43"/>
      <c r="BF73" s="43"/>
      <c r="BG73" s="43"/>
      <c r="BH73" s="43"/>
      <c r="BI73" s="102"/>
      <c r="BJ73" s="102"/>
      <c r="BK73" s="102"/>
      <c r="BL73" s="102"/>
      <c r="BM73" s="102"/>
      <c r="BN73" s="102"/>
      <c r="BO73" s="105"/>
      <c r="BP73" s="105"/>
      <c r="BQ73" s="105"/>
      <c r="BR73" s="105"/>
      <c r="BS73" s="91"/>
    </row>
    <row r="74" spans="1:71" s="90" customFormat="1" ht="22.15" customHeight="1" thickBot="1">
      <c r="A74" s="251"/>
      <c r="C74" s="76" t="s">
        <v>92</v>
      </c>
      <c r="D74" s="381">
        <f>1862*$AG$7</f>
        <v>2420.6</v>
      </c>
      <c r="E74" s="397"/>
      <c r="F74" s="251"/>
      <c r="H74" s="76" t="s">
        <v>92</v>
      </c>
      <c r="I74" s="381">
        <f>D74+AH30</f>
        <v>2875.6</v>
      </c>
      <c r="J74" s="397"/>
      <c r="M74" s="76" t="s">
        <v>92</v>
      </c>
      <c r="N74" s="381">
        <f>D74+AH30+AH29+AH32</f>
        <v>4213.3</v>
      </c>
      <c r="O74" s="397"/>
      <c r="P74" s="251"/>
      <c r="R74" s="76" t="s">
        <v>92</v>
      </c>
      <c r="S74" s="381">
        <f>D74+AH30*2</f>
        <v>3330.6</v>
      </c>
      <c r="T74" s="397"/>
      <c r="U74" s="251"/>
      <c r="W74" s="76" t="s">
        <v>92</v>
      </c>
      <c r="X74" s="381">
        <f>D74+AH28</f>
        <v>3276</v>
      </c>
      <c r="Y74" s="397"/>
      <c r="Z74" s="253"/>
      <c r="AA74" s="242"/>
      <c r="AB74" s="242"/>
      <c r="AC74" s="242"/>
      <c r="AD74" s="381">
        <f>3816*$AG$7</f>
        <v>4960.8</v>
      </c>
      <c r="AE74" s="397"/>
      <c r="AF74" s="251"/>
      <c r="AG74" s="76" t="s">
        <v>92</v>
      </c>
      <c r="AH74" s="381">
        <f>1467*$AG$7</f>
        <v>1907.1000000000001</v>
      </c>
      <c r="AI74" s="397"/>
      <c r="AJ74" s="102"/>
      <c r="AK74" s="102"/>
      <c r="AL74" s="102"/>
      <c r="AM74" s="102"/>
      <c r="AN74" s="91"/>
      <c r="AO74" s="91"/>
      <c r="AP74" s="91"/>
      <c r="AQ74" s="102"/>
      <c r="AR74" s="102"/>
      <c r="AS74" s="102"/>
      <c r="AT74" s="102"/>
      <c r="AU74" s="91"/>
      <c r="AV74" s="91"/>
      <c r="AW74" s="91"/>
      <c r="AX74" s="254"/>
      <c r="AY74" s="254"/>
      <c r="AZ74" s="254"/>
      <c r="BA74" s="49"/>
      <c r="BB74" s="91"/>
      <c r="BC74" s="91"/>
      <c r="BD74" s="91"/>
      <c r="BE74" s="43"/>
      <c r="BF74" s="43"/>
      <c r="BG74" s="43"/>
      <c r="BH74" s="7"/>
      <c r="BI74" s="91"/>
      <c r="BJ74" s="91"/>
      <c r="BK74" s="91"/>
      <c r="BL74" s="49"/>
      <c r="BM74" s="49"/>
      <c r="BN74" s="49"/>
      <c r="BO74" s="91"/>
      <c r="BP74" s="91"/>
      <c r="BQ74" s="91"/>
      <c r="BR74" s="91"/>
      <c r="BS74" s="91"/>
    </row>
    <row r="75" spans="1:71" s="92" customFormat="1" ht="22.15" customHeight="1">
      <c r="A75" s="262" t="s">
        <v>108</v>
      </c>
      <c r="B75" s="249"/>
      <c r="C75" s="249"/>
      <c r="D75" s="249"/>
      <c r="E75" s="262" t="s">
        <v>109</v>
      </c>
      <c r="F75" s="249"/>
      <c r="G75" s="249"/>
      <c r="H75" s="249"/>
      <c r="I75" s="250"/>
      <c r="J75" s="262" t="s">
        <v>111</v>
      </c>
      <c r="K75" s="249"/>
      <c r="L75" s="249"/>
      <c r="M75" s="249"/>
      <c r="N75" s="249"/>
      <c r="O75" s="262" t="s">
        <v>113</v>
      </c>
      <c r="P75" s="249"/>
      <c r="Q75" s="249"/>
      <c r="R75" s="249"/>
      <c r="S75" s="250"/>
      <c r="T75" s="262" t="s">
        <v>114</v>
      </c>
      <c r="U75" s="249"/>
      <c r="V75" s="249"/>
      <c r="W75" s="249"/>
      <c r="X75" s="250"/>
      <c r="Y75" s="263" t="s">
        <v>115</v>
      </c>
      <c r="Z75" s="249"/>
      <c r="AA75" s="249"/>
      <c r="AB75" s="249"/>
      <c r="AC75" s="249"/>
      <c r="AD75" s="262" t="s">
        <v>116</v>
      </c>
      <c r="AE75" s="249"/>
      <c r="AF75" s="249"/>
      <c r="AG75" s="249"/>
      <c r="AH75" s="249"/>
      <c r="AI75" s="250"/>
      <c r="AJ75" s="90"/>
      <c r="AK75" s="234"/>
      <c r="BF75" s="234"/>
      <c r="BG75" s="234"/>
      <c r="BH75" s="234"/>
      <c r="BI75" s="234"/>
      <c r="BJ75" s="234"/>
      <c r="BK75" s="234"/>
      <c r="BL75" s="91"/>
      <c r="BM75" s="234"/>
      <c r="BN75" s="234"/>
      <c r="BO75" s="234"/>
      <c r="BP75" s="234"/>
      <c r="BQ75" s="234"/>
      <c r="BR75" s="234"/>
      <c r="BS75" s="91"/>
    </row>
    <row r="76" spans="1:71" s="92" customFormat="1" ht="22.15" customHeight="1">
      <c r="A76" s="251"/>
      <c r="B76" s="310"/>
      <c r="C76" s="310"/>
      <c r="D76" s="311" t="s">
        <v>151</v>
      </c>
      <c r="E76" s="315"/>
      <c r="F76" s="90"/>
      <c r="G76" s="310"/>
      <c r="H76" s="310"/>
      <c r="I76" s="309" t="s">
        <v>152</v>
      </c>
      <c r="J76" s="376" t="s">
        <v>110</v>
      </c>
      <c r="K76" s="377"/>
      <c r="L76" s="377"/>
      <c r="M76" s="377"/>
      <c r="N76" s="377"/>
      <c r="O76" s="376" t="s">
        <v>112</v>
      </c>
      <c r="P76" s="377"/>
      <c r="Q76" s="377"/>
      <c r="R76" s="377"/>
      <c r="S76" s="378"/>
      <c r="T76" s="376" t="s">
        <v>112</v>
      </c>
      <c r="U76" s="377"/>
      <c r="V76" s="377"/>
      <c r="W76" s="377"/>
      <c r="X76" s="378"/>
      <c r="Y76" s="405" t="s">
        <v>153</v>
      </c>
      <c r="Z76" s="377"/>
      <c r="AA76" s="377"/>
      <c r="AB76" s="377"/>
      <c r="AC76" s="377"/>
      <c r="AD76" s="376" t="s">
        <v>154</v>
      </c>
      <c r="AE76" s="377"/>
      <c r="AF76" s="377"/>
      <c r="AG76" s="377"/>
      <c r="AH76" s="377"/>
      <c r="AI76" s="448"/>
      <c r="AK76" s="12"/>
      <c r="BF76" s="12"/>
      <c r="BG76" s="141"/>
      <c r="BH76" s="12"/>
      <c r="BI76" s="12"/>
      <c r="BJ76" s="12"/>
      <c r="BK76" s="12"/>
      <c r="BL76" s="91"/>
      <c r="BM76" s="12"/>
      <c r="BN76" s="141"/>
      <c r="BO76" s="12"/>
      <c r="BP76" s="12"/>
      <c r="BQ76" s="12"/>
      <c r="BR76" s="12"/>
      <c r="BS76" s="91"/>
    </row>
    <row r="77" spans="1:71" s="92" customFormat="1" ht="22.15" customHeight="1">
      <c r="A77" s="251"/>
      <c r="B77" s="90"/>
      <c r="C77" s="90"/>
      <c r="D77" s="90"/>
      <c r="E77" s="251"/>
      <c r="F77" s="90"/>
      <c r="G77" s="90"/>
      <c r="H77" s="91"/>
      <c r="I77" s="252"/>
      <c r="J77" s="251"/>
      <c r="K77" s="90"/>
      <c r="L77" s="90"/>
      <c r="M77" s="90"/>
      <c r="N77" s="90"/>
      <c r="O77" s="251"/>
      <c r="P77" s="90"/>
      <c r="Q77" s="90"/>
      <c r="R77" s="90"/>
      <c r="S77" s="252"/>
      <c r="T77" s="251"/>
      <c r="U77" s="90"/>
      <c r="V77" s="90"/>
      <c r="W77" s="90"/>
      <c r="X77" s="252"/>
      <c r="Y77" s="90"/>
      <c r="Z77" s="90"/>
      <c r="AA77" s="90"/>
      <c r="AB77" s="90"/>
      <c r="AC77" s="90"/>
      <c r="AD77" s="251"/>
      <c r="AE77" s="90"/>
      <c r="AF77" s="90"/>
      <c r="AG77" s="90"/>
      <c r="AH77" s="90"/>
      <c r="AI77" s="252"/>
      <c r="AJ77" s="72"/>
      <c r="AK77" s="73"/>
      <c r="BF77" s="73"/>
      <c r="BG77" s="245"/>
      <c r="BH77" s="245"/>
      <c r="BI77" s="91"/>
      <c r="BJ77" s="91"/>
      <c r="BK77" s="72"/>
      <c r="BL77" s="245"/>
      <c r="BM77" s="245"/>
      <c r="BN77" s="91"/>
      <c r="BO77" s="91"/>
      <c r="BP77" s="73"/>
      <c r="BQ77" s="245"/>
      <c r="BR77" s="245"/>
    </row>
    <row r="78" spans="1:71" s="92" customFormat="1" ht="22.15" customHeight="1">
      <c r="A78" s="251"/>
      <c r="B78" s="90"/>
      <c r="C78" s="90"/>
      <c r="D78" s="90"/>
      <c r="E78" s="251"/>
      <c r="F78" s="90"/>
      <c r="G78" s="90"/>
      <c r="H78" s="90"/>
      <c r="I78" s="252"/>
      <c r="J78" s="251"/>
      <c r="K78" s="90"/>
      <c r="L78" s="90"/>
      <c r="M78" s="90"/>
      <c r="N78" s="90"/>
      <c r="O78" s="251"/>
      <c r="P78" s="90"/>
      <c r="Q78" s="90"/>
      <c r="R78" s="90"/>
      <c r="S78" s="252"/>
      <c r="T78" s="251"/>
      <c r="U78" s="90"/>
      <c r="V78" s="90"/>
      <c r="W78" s="90"/>
      <c r="X78" s="252"/>
      <c r="Y78" s="90"/>
      <c r="Z78" s="90"/>
      <c r="AA78" s="90"/>
      <c r="AB78" s="90"/>
      <c r="AC78" s="90"/>
      <c r="AD78" s="251"/>
      <c r="AE78" s="90"/>
      <c r="AF78" s="90"/>
      <c r="AG78" s="90"/>
      <c r="AH78" s="90"/>
      <c r="AI78" s="252"/>
      <c r="AJ78" s="255"/>
      <c r="AK78" s="146"/>
      <c r="BF78" s="146"/>
      <c r="BG78" s="146"/>
      <c r="BH78" s="146"/>
      <c r="BI78" s="218"/>
      <c r="BJ78" s="223"/>
      <c r="BK78" s="223"/>
      <c r="BL78" s="146"/>
      <c r="BM78" s="146"/>
      <c r="BN78" s="146"/>
      <c r="BO78" s="146"/>
      <c r="BP78" s="102"/>
      <c r="BQ78" s="221"/>
      <c r="BR78" s="221"/>
    </row>
    <row r="79" spans="1:71" s="92" customFormat="1" ht="22.15" customHeight="1">
      <c r="A79" s="251"/>
      <c r="B79" s="90"/>
      <c r="C79" s="90"/>
      <c r="D79" s="90"/>
      <c r="E79" s="251"/>
      <c r="F79" s="90"/>
      <c r="G79" s="90"/>
      <c r="H79" s="90"/>
      <c r="I79" s="252"/>
      <c r="J79" s="251"/>
      <c r="K79" s="90"/>
      <c r="L79" s="90"/>
      <c r="M79" s="90"/>
      <c r="N79" s="90"/>
      <c r="O79" s="251"/>
      <c r="P79" s="90"/>
      <c r="Q79" s="90"/>
      <c r="R79" s="90"/>
      <c r="S79" s="252"/>
      <c r="T79" s="251"/>
      <c r="U79" s="90"/>
      <c r="V79" s="90"/>
      <c r="W79" s="90"/>
      <c r="X79" s="252"/>
      <c r="Y79" s="90"/>
      <c r="Z79" s="90"/>
      <c r="AA79" s="90"/>
      <c r="AB79" s="90"/>
      <c r="AC79" s="90"/>
      <c r="AD79" s="251"/>
      <c r="AE79" s="90"/>
      <c r="AF79" s="90"/>
      <c r="AG79" s="90"/>
      <c r="AH79" s="90"/>
      <c r="AI79" s="252"/>
      <c r="AJ79" s="128"/>
      <c r="AK79" s="128"/>
      <c r="BF79" s="85"/>
      <c r="BG79" s="85"/>
      <c r="BH79" s="85"/>
      <c r="BI79" s="219"/>
      <c r="BJ79" s="246"/>
      <c r="BK79" s="247"/>
      <c r="BL79" s="128"/>
      <c r="BM79" s="128"/>
      <c r="BN79" s="128"/>
      <c r="BO79" s="32"/>
      <c r="BP79" s="135"/>
      <c r="BQ79" s="244"/>
      <c r="BR79" s="273"/>
    </row>
    <row r="80" spans="1:71" s="92" customFormat="1" ht="22.15" customHeight="1">
      <c r="A80" s="251"/>
      <c r="B80" s="90"/>
      <c r="C80" s="90"/>
      <c r="D80" s="90"/>
      <c r="E80" s="251"/>
      <c r="F80" s="90"/>
      <c r="G80" s="90"/>
      <c r="H80" s="90"/>
      <c r="I80" s="252"/>
      <c r="J80" s="251"/>
      <c r="K80" s="90"/>
      <c r="L80" s="90"/>
      <c r="M80" s="90"/>
      <c r="N80" s="90"/>
      <c r="O80" s="251"/>
      <c r="P80" s="90"/>
      <c r="Q80" s="90"/>
      <c r="R80" s="90"/>
      <c r="S80" s="252"/>
      <c r="T80" s="251"/>
      <c r="U80" s="90"/>
      <c r="V80" s="90"/>
      <c r="W80" s="90"/>
      <c r="X80" s="252"/>
      <c r="Y80" s="90"/>
      <c r="Z80" s="90"/>
      <c r="AA80" s="90"/>
      <c r="AB80" s="90"/>
      <c r="AC80" s="90"/>
      <c r="AD80" s="251"/>
      <c r="AE80" s="90"/>
      <c r="AF80" s="102"/>
      <c r="AG80" s="76"/>
      <c r="AH80" s="316"/>
      <c r="AI80" s="252"/>
      <c r="AJ80" s="248"/>
      <c r="AK80" s="128"/>
      <c r="BF80" s="85"/>
      <c r="BG80" s="153"/>
      <c r="BH80" s="153"/>
      <c r="BI80" s="128"/>
      <c r="BJ80" s="128"/>
      <c r="BK80" s="128"/>
      <c r="BL80" s="128"/>
      <c r="BM80" s="128"/>
      <c r="BN80" s="128"/>
      <c r="BO80" s="78"/>
      <c r="BP80" s="78"/>
      <c r="BQ80" s="78"/>
      <c r="BR80" s="78"/>
    </row>
    <row r="81" spans="1:70">
      <c r="A81" s="230"/>
      <c r="B81" s="8"/>
      <c r="C81" s="8"/>
      <c r="D81" s="8"/>
      <c r="E81" s="230"/>
      <c r="F81" s="8"/>
      <c r="G81" s="8"/>
      <c r="H81" s="8"/>
      <c r="I81" s="229"/>
      <c r="J81" s="8"/>
      <c r="K81" s="8"/>
      <c r="L81" s="8"/>
      <c r="M81" s="8"/>
      <c r="N81" s="8"/>
      <c r="O81" s="230"/>
      <c r="P81" s="8"/>
      <c r="Q81" s="8"/>
      <c r="R81" s="8"/>
      <c r="S81" s="229"/>
      <c r="T81" s="353"/>
      <c r="U81" s="8"/>
      <c r="V81" s="8"/>
      <c r="W81" s="8"/>
      <c r="X81" s="229"/>
      <c r="Y81" s="8"/>
      <c r="Z81" s="8"/>
      <c r="AA81" s="8"/>
      <c r="AB81" s="8"/>
      <c r="AC81" s="8"/>
      <c r="AD81" s="230"/>
      <c r="AE81" s="8"/>
      <c r="AF81" s="8"/>
      <c r="AG81" s="8"/>
      <c r="AH81" s="8"/>
      <c r="AI81" s="229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</row>
    <row r="82" spans="1:70" s="92" customFormat="1" ht="22.15" customHeight="1" thickBot="1">
      <c r="A82" s="253"/>
      <c r="B82" s="109" t="s">
        <v>92</v>
      </c>
      <c r="C82" s="381">
        <f>1545*$AG$7</f>
        <v>2008.5</v>
      </c>
      <c r="D82" s="397"/>
      <c r="E82" s="253"/>
      <c r="F82" s="242"/>
      <c r="G82" s="109" t="s">
        <v>92</v>
      </c>
      <c r="H82" s="381">
        <f>C82+AH30*2</f>
        <v>2918.5</v>
      </c>
      <c r="I82" s="397"/>
      <c r="J82" s="253"/>
      <c r="K82" s="156"/>
      <c r="L82" s="109" t="s">
        <v>92</v>
      </c>
      <c r="M82" s="381">
        <f>1300*$AG$7</f>
        <v>1690</v>
      </c>
      <c r="N82" s="381"/>
      <c r="O82" s="253"/>
      <c r="P82" s="156"/>
      <c r="Q82" s="109" t="s">
        <v>92</v>
      </c>
      <c r="R82" s="381">
        <f>1702*$AG$7</f>
        <v>2212.6</v>
      </c>
      <c r="S82" s="397"/>
      <c r="T82" s="253"/>
      <c r="U82" s="156"/>
      <c r="V82" s="109" t="s">
        <v>92</v>
      </c>
      <c r="W82" s="381">
        <f>2270*$AG$7</f>
        <v>2951</v>
      </c>
      <c r="X82" s="397"/>
      <c r="Y82" s="242"/>
      <c r="Z82" s="156"/>
      <c r="AA82" s="109" t="s">
        <v>92</v>
      </c>
      <c r="AB82" s="381">
        <f>3400*$AG$7</f>
        <v>4420</v>
      </c>
      <c r="AC82" s="397"/>
      <c r="AD82" s="251"/>
      <c r="AE82" s="90"/>
      <c r="AF82" s="102"/>
      <c r="AG82" s="76"/>
      <c r="AH82" s="316"/>
      <c r="AI82" s="252"/>
      <c r="AJ82" s="248"/>
      <c r="AK82" s="102"/>
      <c r="BF82" s="43"/>
      <c r="BG82" s="43"/>
      <c r="BH82" s="43"/>
      <c r="BI82" s="102"/>
      <c r="BJ82" s="102"/>
      <c r="BK82" s="102"/>
      <c r="BL82" s="102"/>
      <c r="BM82" s="102"/>
      <c r="BN82" s="102"/>
      <c r="BO82" s="105"/>
      <c r="BP82" s="105"/>
      <c r="BQ82" s="105"/>
      <c r="BR82" s="105"/>
    </row>
    <row r="83" spans="1:70" s="92" customFormat="1" ht="26.25" customHeight="1">
      <c r="A83" s="326"/>
      <c r="B83" s="327"/>
      <c r="C83" s="327"/>
      <c r="D83" s="327"/>
      <c r="E83" s="327"/>
      <c r="F83" s="327"/>
      <c r="G83" s="327"/>
      <c r="H83" s="327"/>
      <c r="I83" s="327"/>
      <c r="J83" s="327"/>
      <c r="K83" s="327"/>
      <c r="L83" s="327"/>
      <c r="M83" s="327"/>
      <c r="N83" s="328"/>
      <c r="O83" s="249"/>
      <c r="P83" s="329"/>
      <c r="Q83" s="329"/>
      <c r="R83" s="330"/>
      <c r="S83" s="331"/>
      <c r="T83" s="331"/>
      <c r="U83" s="331"/>
      <c r="V83" s="331"/>
      <c r="W83" s="331"/>
      <c r="X83" s="331"/>
      <c r="Y83" s="328"/>
      <c r="Z83" s="328"/>
      <c r="AA83" s="330"/>
      <c r="AB83" s="330"/>
      <c r="AC83" s="332"/>
      <c r="AD83" s="42"/>
      <c r="AE83" s="7"/>
      <c r="AF83" s="90"/>
      <c r="AG83" s="76" t="s">
        <v>92</v>
      </c>
      <c r="AH83" s="379">
        <f>3851*$AG$7</f>
        <v>5006.3</v>
      </c>
      <c r="AI83" s="380"/>
      <c r="AK83" s="49"/>
      <c r="AQ83" s="149"/>
      <c r="AR83" s="150"/>
      <c r="AS83" s="151"/>
      <c r="AT83" s="149"/>
      <c r="AU83" s="149"/>
      <c r="AV83" s="90"/>
      <c r="BE83" s="91"/>
      <c r="BF83" s="91"/>
      <c r="BG83" s="91"/>
      <c r="BH83" s="91"/>
      <c r="BI83" s="91"/>
      <c r="BJ83" s="91"/>
      <c r="BK83" s="91"/>
      <c r="BL83" s="91"/>
      <c r="BM83" s="91"/>
      <c r="BN83" s="91"/>
    </row>
    <row r="84" spans="1:70" s="92" customFormat="1" ht="31.5" customHeight="1" thickBot="1">
      <c r="A84" s="333"/>
      <c r="B84" s="156"/>
      <c r="C84" s="156"/>
      <c r="D84" s="156"/>
      <c r="E84" s="288"/>
      <c r="F84" s="288"/>
      <c r="G84" s="288"/>
      <c r="H84" s="288"/>
      <c r="I84" s="288"/>
      <c r="J84" s="303"/>
      <c r="K84" s="303"/>
      <c r="L84" s="288"/>
      <c r="M84" s="288"/>
      <c r="N84" s="307"/>
      <c r="O84" s="302"/>
      <c r="P84" s="302"/>
      <c r="Q84" s="302"/>
      <c r="R84" s="334"/>
      <c r="S84" s="307"/>
      <c r="T84" s="307"/>
      <c r="U84" s="307"/>
      <c r="V84" s="307"/>
      <c r="W84" s="307"/>
      <c r="X84" s="307"/>
      <c r="Y84" s="307"/>
      <c r="Z84" s="307"/>
      <c r="AA84" s="303"/>
      <c r="AB84" s="303"/>
      <c r="AC84" s="335"/>
      <c r="AD84" s="306"/>
      <c r="AE84" s="307"/>
      <c r="AF84" s="307"/>
      <c r="AG84" s="242"/>
      <c r="AH84" s="242"/>
      <c r="AI84" s="325"/>
      <c r="AK84" s="49"/>
      <c r="AQ84" s="149"/>
      <c r="AR84" s="150"/>
      <c r="AS84" s="151"/>
      <c r="AT84" s="149"/>
      <c r="AU84" s="149"/>
      <c r="AV84" s="90"/>
      <c r="BE84" s="91"/>
      <c r="BF84" s="91"/>
      <c r="BG84" s="91"/>
      <c r="BH84" s="91"/>
      <c r="BI84" s="91"/>
      <c r="BJ84" s="91"/>
      <c r="BK84" s="91"/>
      <c r="BL84" s="91"/>
      <c r="BM84" s="91"/>
      <c r="BN84" s="91"/>
    </row>
    <row r="85" spans="1:70" s="92" customFormat="1" ht="26.25" customHeight="1">
      <c r="A85" s="204"/>
      <c r="B85" s="43"/>
      <c r="C85" s="43"/>
      <c r="D85" s="43"/>
      <c r="E85" s="49"/>
      <c r="F85" s="49"/>
      <c r="G85" s="49"/>
      <c r="H85" s="49"/>
      <c r="I85" s="49"/>
      <c r="J85" s="142"/>
      <c r="K85" s="142"/>
      <c r="L85" s="43"/>
      <c r="M85" s="43"/>
      <c r="N85" s="7"/>
      <c r="O85" s="154"/>
      <c r="P85" s="154"/>
      <c r="Q85" s="154"/>
      <c r="R85" s="157"/>
      <c r="S85" s="7"/>
      <c r="T85" s="7"/>
      <c r="U85" s="7"/>
      <c r="V85" s="7"/>
      <c r="W85" s="158"/>
      <c r="X85" s="142"/>
      <c r="Y85" s="142"/>
      <c r="Z85" s="7"/>
      <c r="AA85" s="49"/>
      <c r="AB85" s="49"/>
      <c r="AC85" s="49"/>
      <c r="AD85" s="49"/>
      <c r="AE85" s="49"/>
      <c r="AF85" s="7"/>
      <c r="AG85" s="7"/>
      <c r="AH85" s="7"/>
      <c r="AI85" s="7"/>
      <c r="AK85" s="49"/>
      <c r="AL85" s="49"/>
      <c r="AM85" s="49"/>
      <c r="AN85" s="49"/>
      <c r="AO85" s="148"/>
      <c r="AP85" s="149"/>
      <c r="AQ85" s="149"/>
      <c r="AR85" s="150"/>
      <c r="AS85" s="151"/>
      <c r="AT85" s="149"/>
      <c r="AU85" s="149"/>
      <c r="AV85" s="90"/>
      <c r="BE85" s="91"/>
      <c r="BF85" s="91"/>
      <c r="BG85" s="91"/>
      <c r="BH85" s="91"/>
      <c r="BI85" s="91"/>
      <c r="BJ85" s="91"/>
      <c r="BK85" s="91"/>
      <c r="BL85" s="91"/>
      <c r="BM85" s="91"/>
      <c r="BN85" s="91"/>
    </row>
    <row r="86" spans="1:70" s="92" customFormat="1" ht="20.100000000000001" customHeight="1">
      <c r="A86" s="43"/>
      <c r="B86" s="43"/>
      <c r="C86" s="43"/>
      <c r="D86" s="43"/>
      <c r="E86" s="49"/>
      <c r="I86" s="49"/>
      <c r="J86" s="142"/>
      <c r="K86" s="142"/>
      <c r="L86" s="43"/>
      <c r="M86" s="43"/>
      <c r="N86" s="7"/>
      <c r="O86" s="154"/>
      <c r="P86" s="154"/>
      <c r="Q86" s="154"/>
      <c r="R86" s="157"/>
      <c r="S86" s="157"/>
      <c r="T86" s="157"/>
      <c r="U86" s="157"/>
      <c r="V86" s="157"/>
      <c r="W86" s="158"/>
      <c r="X86" s="142"/>
      <c r="Y86" s="142"/>
      <c r="Z86" s="41"/>
      <c r="AA86" s="157"/>
      <c r="AB86" s="157"/>
      <c r="AC86" s="41"/>
      <c r="AD86" s="41"/>
      <c r="AE86" s="157"/>
      <c r="AF86" s="7"/>
      <c r="AG86" s="7"/>
      <c r="AH86" s="7"/>
      <c r="AI86" s="7"/>
      <c r="AK86" s="49"/>
      <c r="AL86" s="49"/>
      <c r="AM86" s="49"/>
      <c r="AN86" s="49"/>
      <c r="AO86" s="148"/>
      <c r="AP86" s="149"/>
      <c r="AQ86" s="149"/>
      <c r="AR86" s="150"/>
      <c r="AS86" s="151"/>
      <c r="AT86" s="149"/>
      <c r="AU86" s="149"/>
      <c r="AV86" s="90"/>
      <c r="BE86" s="91"/>
      <c r="BF86" s="91"/>
      <c r="BG86" s="91"/>
      <c r="BH86" s="91"/>
      <c r="BI86" s="91"/>
      <c r="BJ86" s="91"/>
      <c r="BK86" s="91"/>
      <c r="BL86" s="91"/>
      <c r="BM86" s="91"/>
      <c r="BN86" s="91"/>
    </row>
    <row r="87" spans="1:70" s="92" customFormat="1" ht="20.100000000000001" customHeight="1">
      <c r="A87" s="43"/>
      <c r="B87" s="43"/>
      <c r="C87" s="43"/>
      <c r="D87" s="43"/>
      <c r="E87" s="49"/>
      <c r="F87" s="49"/>
      <c r="G87" s="49"/>
      <c r="H87" s="49"/>
      <c r="I87" s="49"/>
      <c r="J87" s="142"/>
      <c r="K87" s="142"/>
      <c r="L87" s="43"/>
      <c r="M87" s="43"/>
      <c r="N87" s="7"/>
      <c r="O87" s="154"/>
      <c r="P87" s="154"/>
      <c r="Q87" s="154"/>
      <c r="R87" s="157"/>
      <c r="S87" s="157"/>
      <c r="T87" s="157"/>
      <c r="U87" s="157"/>
      <c r="V87" s="157"/>
      <c r="W87" s="158"/>
      <c r="X87" s="142"/>
      <c r="Y87" s="142"/>
      <c r="Z87" s="41"/>
      <c r="AA87" s="7"/>
      <c r="AB87" s="7"/>
      <c r="AC87" s="7"/>
      <c r="AD87" s="7"/>
      <c r="AE87" s="157"/>
      <c r="AF87" s="7"/>
      <c r="AG87" s="7"/>
      <c r="AH87" s="7"/>
      <c r="AI87" s="7"/>
      <c r="AK87" s="49"/>
      <c r="AL87" s="49"/>
      <c r="AM87" s="49"/>
      <c r="AN87" s="49"/>
      <c r="AO87" s="148"/>
      <c r="AP87" s="149"/>
      <c r="AQ87" s="149"/>
      <c r="AR87" s="150"/>
      <c r="AS87" s="151"/>
      <c r="AT87" s="149"/>
      <c r="AU87" s="149"/>
      <c r="AV87" s="90"/>
      <c r="BE87" s="91"/>
      <c r="BF87" s="91"/>
      <c r="BG87" s="91"/>
      <c r="BH87" s="91"/>
      <c r="BI87" s="91"/>
      <c r="BJ87" s="91"/>
      <c r="BK87" s="91"/>
      <c r="BL87" s="91"/>
      <c r="BM87" s="91"/>
      <c r="BN87" s="91"/>
    </row>
    <row r="88" spans="1:70" s="92" customFormat="1" ht="20.100000000000001" customHeight="1">
      <c r="A88" s="43"/>
      <c r="B88" s="73"/>
      <c r="C88" s="142"/>
      <c r="D88" s="142"/>
      <c r="E88" s="159"/>
      <c r="F88" s="159"/>
      <c r="G88" s="159"/>
      <c r="H88" s="159"/>
      <c r="L88" s="158"/>
      <c r="M88" s="41"/>
      <c r="N88" s="73"/>
      <c r="O88" s="142"/>
      <c r="P88" s="142"/>
      <c r="Q88" s="41"/>
      <c r="R88" s="35"/>
      <c r="S88" s="157"/>
      <c r="T88" s="157"/>
      <c r="U88" s="157"/>
      <c r="V88" s="157"/>
      <c r="W88" s="161"/>
      <c r="X88" s="160"/>
      <c r="Y88" s="160"/>
      <c r="Z88" s="41"/>
      <c r="AA88" s="157"/>
      <c r="AB88" s="41"/>
      <c r="AC88" s="162"/>
      <c r="AD88" s="162"/>
      <c r="AE88" s="41"/>
      <c r="AF88" s="41"/>
      <c r="AG88" s="73"/>
      <c r="AH88" s="142"/>
      <c r="AI88" s="142"/>
      <c r="AK88" s="49"/>
      <c r="AL88" s="49"/>
      <c r="AM88" s="49"/>
      <c r="AN88" s="49"/>
      <c r="AO88" s="148"/>
      <c r="AP88" s="149"/>
      <c r="AQ88" s="149"/>
      <c r="AR88" s="150"/>
      <c r="AS88" s="151"/>
      <c r="AT88" s="149"/>
      <c r="AU88" s="149"/>
      <c r="AV88" s="90"/>
      <c r="BE88" s="91"/>
      <c r="BF88" s="91"/>
      <c r="BG88" s="91"/>
      <c r="BH88" s="91"/>
      <c r="BI88" s="91"/>
      <c r="BJ88" s="91"/>
      <c r="BK88" s="91"/>
      <c r="BL88" s="91"/>
      <c r="BM88" s="91"/>
      <c r="BN88" s="91"/>
    </row>
    <row r="89" spans="1:70" ht="20.100000000000001" customHeight="1">
      <c r="A89" s="163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</row>
    <row r="90" spans="1:70">
      <c r="A90" s="165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</row>
    <row r="91" spans="1:70">
      <c r="A91" s="165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</row>
    <row r="92" spans="1:70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</row>
    <row r="93" spans="1:70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</row>
    <row r="94" spans="1:70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</row>
  </sheetData>
  <mergeCells count="116">
    <mergeCell ref="AD76:AI76"/>
    <mergeCell ref="AH83:AI83"/>
    <mergeCell ref="Z66:AE66"/>
    <mergeCell ref="A55:AI55"/>
    <mergeCell ref="AD74:AE74"/>
    <mergeCell ref="AH30:AI30"/>
    <mergeCell ref="AH28:AI28"/>
    <mergeCell ref="AA16:AB16"/>
    <mergeCell ref="D16:E16"/>
    <mergeCell ref="I16:J16"/>
    <mergeCell ref="P64:Q64"/>
    <mergeCell ref="V64:W64"/>
    <mergeCell ref="AB64:AC64"/>
    <mergeCell ref="D60:E60"/>
    <mergeCell ref="J60:K60"/>
    <mergeCell ref="P60:Q60"/>
    <mergeCell ref="V60:W60"/>
    <mergeCell ref="C34:D34"/>
    <mergeCell ref="I34:J34"/>
    <mergeCell ref="AC19:AI19"/>
    <mergeCell ref="A18:AI18"/>
    <mergeCell ref="A19:G19"/>
    <mergeCell ref="H19:N19"/>
    <mergeCell ref="O19:U19"/>
    <mergeCell ref="AB1:AI1"/>
    <mergeCell ref="A7:AF7"/>
    <mergeCell ref="AG7:AI7"/>
    <mergeCell ref="A8:AI8"/>
    <mergeCell ref="A9:E9"/>
    <mergeCell ref="F9:J9"/>
    <mergeCell ref="K9:P9"/>
    <mergeCell ref="Q9:V9"/>
    <mergeCell ref="W9:AB9"/>
    <mergeCell ref="AC9:AI9"/>
    <mergeCell ref="A5:AI5"/>
    <mergeCell ref="F27:G27"/>
    <mergeCell ref="M27:N27"/>
    <mergeCell ref="T27:U27"/>
    <mergeCell ref="AA27:AB27"/>
    <mergeCell ref="AH27:AI27"/>
    <mergeCell ref="M47:S47"/>
    <mergeCell ref="T47:Z47"/>
    <mergeCell ref="V19:AB19"/>
    <mergeCell ref="O16:P16"/>
    <mergeCell ref="AA17:AB17"/>
    <mergeCell ref="U16:V16"/>
    <mergeCell ref="A36:F36"/>
    <mergeCell ref="A37:F37"/>
    <mergeCell ref="AE39:AI39"/>
    <mergeCell ref="AH17:AI17"/>
    <mergeCell ref="D17:E17"/>
    <mergeCell ref="I17:J17"/>
    <mergeCell ref="O17:P17"/>
    <mergeCell ref="U17:V17"/>
    <mergeCell ref="Q29:W29"/>
    <mergeCell ref="Q30:W30"/>
    <mergeCell ref="AH64:AI64"/>
    <mergeCell ref="AH74:AI74"/>
    <mergeCell ref="AC42:AD42"/>
    <mergeCell ref="Y54:Z54"/>
    <mergeCell ref="AG54:AI54"/>
    <mergeCell ref="AB60:AC60"/>
    <mergeCell ref="D64:E64"/>
    <mergeCell ref="J64:K64"/>
    <mergeCell ref="E45:F45"/>
    <mergeCell ref="K45:L45"/>
    <mergeCell ref="Q45:R45"/>
    <mergeCell ref="W45:X45"/>
    <mergeCell ref="AC45:AD45"/>
    <mergeCell ref="AH42:AI42"/>
    <mergeCell ref="AH45:AI45"/>
    <mergeCell ref="AH51:AI51"/>
    <mergeCell ref="AA46:AI46"/>
    <mergeCell ref="AA47:AI47"/>
    <mergeCell ref="AD57:AI57"/>
    <mergeCell ref="A66:E66"/>
    <mergeCell ref="F66:J66"/>
    <mergeCell ref="K66:O66"/>
    <mergeCell ref="P66:T66"/>
    <mergeCell ref="U66:Y66"/>
    <mergeCell ref="M82:N82"/>
    <mergeCell ref="R82:S82"/>
    <mergeCell ref="W82:X82"/>
    <mergeCell ref="D71:E71"/>
    <mergeCell ref="N71:O71"/>
    <mergeCell ref="S71:T71"/>
    <mergeCell ref="X71:Y71"/>
    <mergeCell ref="D74:E74"/>
    <mergeCell ref="I74:J74"/>
    <mergeCell ref="N74:O74"/>
    <mergeCell ref="S74:T74"/>
    <mergeCell ref="X74:Y74"/>
    <mergeCell ref="I71:J71"/>
    <mergeCell ref="J76:N76"/>
    <mergeCell ref="O76:S76"/>
    <mergeCell ref="T76:X76"/>
    <mergeCell ref="Y76:AC76"/>
    <mergeCell ref="AB82:AC82"/>
    <mergeCell ref="C82:D82"/>
    <mergeCell ref="H82:I82"/>
    <mergeCell ref="A57:E57"/>
    <mergeCell ref="F57:K57"/>
    <mergeCell ref="L57:Q57"/>
    <mergeCell ref="R57:W57"/>
    <mergeCell ref="X57:AC57"/>
    <mergeCell ref="AH29:AI29"/>
    <mergeCell ref="AH32:AI32"/>
    <mergeCell ref="O34:P34"/>
    <mergeCell ref="V34:W34"/>
    <mergeCell ref="AE38:AI38"/>
    <mergeCell ref="E54:F54"/>
    <mergeCell ref="K54:L54"/>
    <mergeCell ref="R54:S54"/>
    <mergeCell ref="K51:L51"/>
    <mergeCell ref="E51:F51"/>
    <mergeCell ref="A35:AI35"/>
  </mergeCells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43" firstPageNumber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99"/>
  <sheetViews>
    <sheetView zoomScale="110" zoomScaleNormal="110" workbookViewId="0">
      <selection activeCell="A72" sqref="A72"/>
    </sheetView>
  </sheetViews>
  <sheetFormatPr defaultColWidth="9.140625" defaultRowHeight="14.25"/>
  <cols>
    <col min="1" max="1" width="39.85546875" style="169" customWidth="1"/>
    <col min="2" max="3" width="33.28515625" style="169" customWidth="1"/>
    <col min="4" max="4" width="18.140625" style="169" customWidth="1"/>
    <col min="5" max="5" width="2.5703125" style="169" customWidth="1"/>
    <col min="6" max="6" width="18.140625" style="169" customWidth="1"/>
    <col min="7" max="16384" width="9.140625" style="169"/>
  </cols>
  <sheetData>
    <row r="1" spans="1:3" ht="21.75" customHeight="1">
      <c r="A1" s="168" t="s">
        <v>28</v>
      </c>
    </row>
    <row r="2" spans="1:3" ht="21.75" customHeight="1"/>
    <row r="3" spans="1:3" ht="13.5" customHeight="1"/>
    <row r="4" spans="1:3" ht="7.5" customHeight="1" thickBot="1"/>
    <row r="5" spans="1:3" ht="11.25" customHeight="1">
      <c r="A5" s="461" t="s">
        <v>29</v>
      </c>
      <c r="B5" s="462"/>
      <c r="C5" s="463"/>
    </row>
    <row r="6" spans="1:3">
      <c r="A6" s="170" t="s">
        <v>30</v>
      </c>
      <c r="B6" s="464" t="s">
        <v>31</v>
      </c>
      <c r="C6" s="466" t="s">
        <v>123</v>
      </c>
    </row>
    <row r="7" spans="1:3" ht="15" customHeight="1">
      <c r="A7" s="171" t="s">
        <v>32</v>
      </c>
      <c r="B7" s="465"/>
      <c r="C7" s="467"/>
    </row>
    <row r="8" spans="1:3">
      <c r="A8" s="170" t="s">
        <v>33</v>
      </c>
      <c r="B8" s="172" t="s">
        <v>34</v>
      </c>
      <c r="C8" s="352" t="s">
        <v>123</v>
      </c>
    </row>
    <row r="9" spans="1:3" ht="15" customHeight="1">
      <c r="A9" s="174" t="s">
        <v>35</v>
      </c>
      <c r="B9" s="172" t="s">
        <v>36</v>
      </c>
      <c r="C9" s="173" t="s">
        <v>37</v>
      </c>
    </row>
    <row r="10" spans="1:3" ht="15" customHeight="1">
      <c r="A10" s="175" t="s">
        <v>38</v>
      </c>
      <c r="B10" s="176"/>
      <c r="C10" s="177"/>
    </row>
    <row r="11" spans="1:3" ht="15" customHeight="1">
      <c r="A11" s="175" t="s">
        <v>125</v>
      </c>
      <c r="B11" s="176"/>
      <c r="C11" s="177"/>
    </row>
    <row r="12" spans="1:3" ht="15">
      <c r="A12" s="455" t="s">
        <v>39</v>
      </c>
      <c r="B12" s="468"/>
      <c r="C12" s="469"/>
    </row>
    <row r="13" spans="1:3">
      <c r="A13" s="170" t="s">
        <v>30</v>
      </c>
      <c r="B13" s="172" t="s">
        <v>31</v>
      </c>
      <c r="C13" s="352" t="s">
        <v>123</v>
      </c>
    </row>
    <row r="14" spans="1:3" ht="15" customHeight="1">
      <c r="A14" s="171" t="s">
        <v>32</v>
      </c>
      <c r="B14" s="178"/>
      <c r="C14" s="173"/>
    </row>
    <row r="15" spans="1:3">
      <c r="A15" s="170" t="s">
        <v>33</v>
      </c>
      <c r="B15" s="172" t="s">
        <v>34</v>
      </c>
      <c r="C15" s="352" t="s">
        <v>123</v>
      </c>
    </row>
    <row r="16" spans="1:3" ht="15" customHeight="1">
      <c r="A16" s="174" t="s">
        <v>40</v>
      </c>
      <c r="B16" s="172" t="s">
        <v>36</v>
      </c>
      <c r="C16" s="173" t="s">
        <v>37</v>
      </c>
    </row>
    <row r="17" spans="1:3">
      <c r="A17" s="179" t="s">
        <v>41</v>
      </c>
      <c r="B17" s="180"/>
      <c r="C17" s="181"/>
    </row>
    <row r="18" spans="1:3" ht="15" customHeight="1">
      <c r="A18" s="175" t="s">
        <v>38</v>
      </c>
      <c r="B18" s="176"/>
      <c r="C18" s="177"/>
    </row>
    <row r="19" spans="1:3" ht="15" customHeight="1">
      <c r="A19" s="175" t="s">
        <v>126</v>
      </c>
      <c r="B19" s="176"/>
      <c r="C19" s="177"/>
    </row>
    <row r="20" spans="1:3" ht="15">
      <c r="A20" s="470" t="s">
        <v>42</v>
      </c>
      <c r="B20" s="471"/>
      <c r="C20" s="472"/>
    </row>
    <row r="21" spans="1:3">
      <c r="A21" s="170" t="s">
        <v>43</v>
      </c>
      <c r="B21" s="172" t="s">
        <v>44</v>
      </c>
      <c r="C21" s="173" t="s">
        <v>37</v>
      </c>
    </row>
    <row r="22" spans="1:3">
      <c r="A22" s="171" t="s">
        <v>45</v>
      </c>
      <c r="B22" s="182" t="s">
        <v>46</v>
      </c>
      <c r="C22" s="173" t="s">
        <v>47</v>
      </c>
    </row>
    <row r="23" spans="1:3" ht="15" customHeight="1">
      <c r="A23" s="175" t="s">
        <v>38</v>
      </c>
      <c r="B23" s="176"/>
      <c r="C23" s="177"/>
    </row>
    <row r="24" spans="1:3" ht="15" customHeight="1">
      <c r="A24" s="175" t="s">
        <v>130</v>
      </c>
      <c r="B24" s="176"/>
      <c r="C24" s="177"/>
    </row>
    <row r="25" spans="1:3" ht="15" customHeight="1">
      <c r="A25" s="175" t="s">
        <v>131</v>
      </c>
      <c r="B25" s="176"/>
      <c r="C25" s="177"/>
    </row>
    <row r="26" spans="1:3" ht="15">
      <c r="A26" s="455" t="s">
        <v>48</v>
      </c>
      <c r="B26" s="456"/>
      <c r="C26" s="457"/>
    </row>
    <row r="27" spans="1:3">
      <c r="A27" s="170" t="s">
        <v>43</v>
      </c>
      <c r="B27" s="172" t="s">
        <v>44</v>
      </c>
      <c r="C27" s="173" t="s">
        <v>37</v>
      </c>
    </row>
    <row r="28" spans="1:3">
      <c r="A28" s="171" t="s">
        <v>45</v>
      </c>
      <c r="B28" s="182" t="s">
        <v>46</v>
      </c>
      <c r="C28" s="173" t="s">
        <v>47</v>
      </c>
    </row>
    <row r="29" spans="1:3">
      <c r="A29" s="179" t="s">
        <v>41</v>
      </c>
      <c r="B29" s="183"/>
      <c r="C29" s="184"/>
    </row>
    <row r="30" spans="1:3" ht="15" customHeight="1">
      <c r="A30" s="175" t="s">
        <v>38</v>
      </c>
      <c r="B30" s="176"/>
      <c r="C30" s="177"/>
    </row>
    <row r="31" spans="1:3" ht="15" customHeight="1">
      <c r="A31" s="175" t="s">
        <v>127</v>
      </c>
      <c r="B31" s="176"/>
      <c r="C31" s="177"/>
    </row>
    <row r="32" spans="1:3" ht="15" hidden="1">
      <c r="A32" s="455" t="s">
        <v>49</v>
      </c>
      <c r="B32" s="456"/>
      <c r="C32" s="457"/>
    </row>
    <row r="33" spans="1:3" hidden="1">
      <c r="A33" s="170" t="s">
        <v>30</v>
      </c>
      <c r="B33" s="464" t="s">
        <v>31</v>
      </c>
      <c r="C33" s="473" t="s">
        <v>123</v>
      </c>
    </row>
    <row r="34" spans="1:3" ht="15" hidden="1" customHeight="1">
      <c r="A34" s="171" t="s">
        <v>32</v>
      </c>
      <c r="B34" s="465"/>
      <c r="C34" s="474"/>
    </row>
    <row r="35" spans="1:3" hidden="1">
      <c r="A35" s="170" t="s">
        <v>33</v>
      </c>
      <c r="B35" s="172" t="s">
        <v>34</v>
      </c>
      <c r="C35" s="352" t="s">
        <v>123</v>
      </c>
    </row>
    <row r="36" spans="1:3" ht="30" hidden="1" customHeight="1">
      <c r="A36" s="185" t="s">
        <v>50</v>
      </c>
      <c r="B36" s="186" t="s">
        <v>51</v>
      </c>
      <c r="C36" s="173" t="s">
        <v>37</v>
      </c>
    </row>
    <row r="37" spans="1:3" ht="15" hidden="1" customHeight="1">
      <c r="A37" s="175" t="s">
        <v>38</v>
      </c>
      <c r="B37" s="176"/>
      <c r="C37" s="177"/>
    </row>
    <row r="38" spans="1:3" ht="15" hidden="1">
      <c r="A38" s="455" t="s">
        <v>52</v>
      </c>
      <c r="B38" s="456"/>
      <c r="C38" s="457"/>
    </row>
    <row r="39" spans="1:3" hidden="1">
      <c r="A39" s="170" t="s">
        <v>30</v>
      </c>
      <c r="B39" s="464" t="s">
        <v>31</v>
      </c>
      <c r="C39" s="473" t="s">
        <v>123</v>
      </c>
    </row>
    <row r="40" spans="1:3" ht="15" hidden="1" customHeight="1">
      <c r="A40" s="171" t="s">
        <v>32</v>
      </c>
      <c r="B40" s="465"/>
      <c r="C40" s="474"/>
    </row>
    <row r="41" spans="1:3" hidden="1">
      <c r="A41" s="170" t="s">
        <v>33</v>
      </c>
      <c r="B41" s="172" t="s">
        <v>34</v>
      </c>
      <c r="C41" s="352" t="s">
        <v>123</v>
      </c>
    </row>
    <row r="42" spans="1:3" ht="30" hidden="1" customHeight="1">
      <c r="A42" s="185" t="s">
        <v>50</v>
      </c>
      <c r="B42" s="186" t="s">
        <v>51</v>
      </c>
      <c r="C42" s="173" t="s">
        <v>37</v>
      </c>
    </row>
    <row r="43" spans="1:3" hidden="1">
      <c r="A43" s="179" t="s">
        <v>41</v>
      </c>
      <c r="B43" s="187"/>
      <c r="C43" s="177"/>
    </row>
    <row r="44" spans="1:3" ht="15" hidden="1" customHeight="1">
      <c r="A44" s="175" t="s">
        <v>38</v>
      </c>
      <c r="B44" s="176"/>
      <c r="C44" s="177"/>
    </row>
    <row r="45" spans="1:3" ht="15" hidden="1">
      <c r="A45" s="455" t="s">
        <v>53</v>
      </c>
      <c r="B45" s="456"/>
      <c r="C45" s="457"/>
    </row>
    <row r="46" spans="1:3" ht="28.5" hidden="1">
      <c r="A46" s="170" t="s">
        <v>43</v>
      </c>
      <c r="B46" s="188" t="s">
        <v>54</v>
      </c>
      <c r="C46" s="173" t="s">
        <v>37</v>
      </c>
    </row>
    <row r="47" spans="1:3" hidden="1">
      <c r="A47" s="171" t="s">
        <v>45</v>
      </c>
      <c r="B47" s="182" t="s">
        <v>46</v>
      </c>
      <c r="C47" s="173" t="s">
        <v>47</v>
      </c>
    </row>
    <row r="48" spans="1:3" ht="15" hidden="1" customHeight="1">
      <c r="A48" s="175" t="s">
        <v>38</v>
      </c>
      <c r="B48" s="176"/>
      <c r="C48" s="177"/>
    </row>
    <row r="49" spans="1:4" ht="15" hidden="1">
      <c r="A49" s="455" t="s">
        <v>55</v>
      </c>
      <c r="B49" s="456"/>
      <c r="C49" s="457"/>
    </row>
    <row r="50" spans="1:4" ht="28.5" hidden="1">
      <c r="A50" s="170" t="s">
        <v>43</v>
      </c>
      <c r="B50" s="188" t="s">
        <v>54</v>
      </c>
      <c r="C50" s="173" t="s">
        <v>37</v>
      </c>
    </row>
    <row r="51" spans="1:4" hidden="1">
      <c r="A51" s="171" t="s">
        <v>45</v>
      </c>
      <c r="B51" s="182" t="s">
        <v>46</v>
      </c>
      <c r="C51" s="173" t="s">
        <v>47</v>
      </c>
    </row>
    <row r="52" spans="1:4" hidden="1">
      <c r="A52" s="179" t="s">
        <v>41</v>
      </c>
      <c r="B52" s="189"/>
      <c r="C52" s="181"/>
    </row>
    <row r="53" spans="1:4" ht="15">
      <c r="A53" s="455" t="s">
        <v>56</v>
      </c>
      <c r="B53" s="456"/>
      <c r="C53" s="457"/>
      <c r="D53" s="190"/>
    </row>
    <row r="54" spans="1:4">
      <c r="A54" s="170" t="s">
        <v>30</v>
      </c>
      <c r="B54" s="172" t="s">
        <v>31</v>
      </c>
      <c r="C54" s="352" t="s">
        <v>123</v>
      </c>
      <c r="D54" s="190"/>
    </row>
    <row r="55" spans="1:4">
      <c r="A55" s="170" t="s">
        <v>33</v>
      </c>
      <c r="B55" s="172" t="s">
        <v>34</v>
      </c>
      <c r="C55" s="352" t="s">
        <v>123</v>
      </c>
      <c r="D55" s="190"/>
    </row>
    <row r="56" spans="1:4" ht="28.5">
      <c r="A56" s="170" t="s">
        <v>43</v>
      </c>
      <c r="B56" s="191" t="s">
        <v>57</v>
      </c>
      <c r="C56" s="173" t="s">
        <v>37</v>
      </c>
      <c r="D56" s="192"/>
    </row>
    <row r="57" spans="1:4" ht="15" customHeight="1">
      <c r="A57" s="175" t="s">
        <v>38</v>
      </c>
      <c r="B57" s="176"/>
      <c r="C57" s="177"/>
    </row>
    <row r="58" spans="1:4" ht="15">
      <c r="A58" s="455" t="s">
        <v>58</v>
      </c>
      <c r="B58" s="456"/>
      <c r="C58" s="457"/>
    </row>
    <row r="59" spans="1:4">
      <c r="A59" s="170" t="s">
        <v>30</v>
      </c>
      <c r="B59" s="172" t="s">
        <v>31</v>
      </c>
      <c r="C59" s="352" t="s">
        <v>123</v>
      </c>
      <c r="D59" s="190"/>
    </row>
    <row r="60" spans="1:4">
      <c r="A60" s="170" t="s">
        <v>33</v>
      </c>
      <c r="B60" s="172" t="s">
        <v>34</v>
      </c>
      <c r="C60" s="352" t="s">
        <v>123</v>
      </c>
      <c r="D60" s="190"/>
    </row>
    <row r="61" spans="1:4" ht="15">
      <c r="A61" s="170" t="s">
        <v>59</v>
      </c>
      <c r="B61" s="191" t="s">
        <v>60</v>
      </c>
      <c r="C61" s="173" t="s">
        <v>37</v>
      </c>
      <c r="D61" s="192"/>
    </row>
    <row r="62" spans="1:4" ht="15" customHeight="1">
      <c r="A62" s="175" t="s">
        <v>38</v>
      </c>
      <c r="B62" s="176"/>
      <c r="C62" s="177"/>
    </row>
    <row r="63" spans="1:4" ht="15">
      <c r="A63" s="455" t="s">
        <v>61</v>
      </c>
      <c r="B63" s="456"/>
      <c r="C63" s="457"/>
    </row>
    <row r="64" spans="1:4">
      <c r="A64" s="170" t="s">
        <v>30</v>
      </c>
      <c r="B64" s="172" t="s">
        <v>31</v>
      </c>
      <c r="C64" s="352" t="s">
        <v>123</v>
      </c>
      <c r="D64" s="190"/>
    </row>
    <row r="65" spans="1:4">
      <c r="A65" s="170" t="s">
        <v>33</v>
      </c>
      <c r="B65" s="172" t="s">
        <v>34</v>
      </c>
      <c r="C65" s="352" t="s">
        <v>123</v>
      </c>
      <c r="D65" s="190"/>
    </row>
    <row r="66" spans="1:4" ht="15">
      <c r="A66" s="170" t="s">
        <v>59</v>
      </c>
      <c r="B66" s="191" t="s">
        <v>60</v>
      </c>
      <c r="C66" s="173" t="s">
        <v>37</v>
      </c>
      <c r="D66" s="192"/>
    </row>
    <row r="67" spans="1:4" ht="15" customHeight="1">
      <c r="A67" s="175" t="s">
        <v>38</v>
      </c>
      <c r="B67" s="176"/>
      <c r="C67" s="177"/>
    </row>
    <row r="68" spans="1:4" ht="15">
      <c r="A68" s="455" t="s">
        <v>62</v>
      </c>
      <c r="B68" s="456"/>
      <c r="C68" s="457"/>
    </row>
    <row r="69" spans="1:4">
      <c r="A69" s="171" t="s">
        <v>135</v>
      </c>
      <c r="B69" s="172" t="s">
        <v>31</v>
      </c>
      <c r="C69" s="352" t="s">
        <v>123</v>
      </c>
    </row>
    <row r="70" spans="1:4">
      <c r="A70" s="170" t="s">
        <v>64</v>
      </c>
      <c r="B70" s="172" t="s">
        <v>34</v>
      </c>
      <c r="C70" s="352" t="s">
        <v>123</v>
      </c>
      <c r="D70" s="190"/>
    </row>
    <row r="71" spans="1:4">
      <c r="A71" s="170" t="s">
        <v>43</v>
      </c>
      <c r="B71" s="193" t="s">
        <v>65</v>
      </c>
      <c r="C71" s="173" t="s">
        <v>37</v>
      </c>
      <c r="D71" s="190"/>
    </row>
    <row r="72" spans="1:4" ht="15">
      <c r="A72" s="175" t="s">
        <v>136</v>
      </c>
      <c r="B72" s="194"/>
      <c r="C72" s="195"/>
    </row>
    <row r="73" spans="1:4" ht="15">
      <c r="A73" s="455" t="s">
        <v>66</v>
      </c>
      <c r="B73" s="456"/>
      <c r="C73" s="457"/>
    </row>
    <row r="74" spans="1:4">
      <c r="A74" s="171" t="s">
        <v>63</v>
      </c>
      <c r="B74" s="172" t="s">
        <v>31</v>
      </c>
      <c r="C74" s="352" t="s">
        <v>123</v>
      </c>
    </row>
    <row r="75" spans="1:4">
      <c r="A75" s="170" t="s">
        <v>64</v>
      </c>
      <c r="B75" s="172" t="s">
        <v>67</v>
      </c>
      <c r="C75" s="352" t="s">
        <v>123</v>
      </c>
    </row>
    <row r="76" spans="1:4">
      <c r="A76" s="170" t="s">
        <v>43</v>
      </c>
      <c r="B76" s="191" t="s">
        <v>60</v>
      </c>
      <c r="C76" s="173" t="s">
        <v>68</v>
      </c>
    </row>
    <row r="77" spans="1:4" ht="15">
      <c r="A77" s="175" t="s">
        <v>38</v>
      </c>
      <c r="B77" s="196"/>
      <c r="C77" s="197"/>
    </row>
    <row r="78" spans="1:4" ht="15">
      <c r="A78" s="455" t="s">
        <v>69</v>
      </c>
      <c r="B78" s="456"/>
      <c r="C78" s="457"/>
    </row>
    <row r="79" spans="1:4">
      <c r="A79" s="170" t="s">
        <v>43</v>
      </c>
      <c r="B79" s="191" t="s">
        <v>70</v>
      </c>
      <c r="C79" s="173" t="s">
        <v>37</v>
      </c>
      <c r="D79" s="198"/>
    </row>
    <row r="80" spans="1:4">
      <c r="A80" s="171" t="s">
        <v>71</v>
      </c>
      <c r="B80" s="172" t="s">
        <v>67</v>
      </c>
      <c r="C80" s="352" t="s">
        <v>123</v>
      </c>
    </row>
    <row r="81" spans="1:3">
      <c r="A81" s="170" t="s">
        <v>72</v>
      </c>
      <c r="B81" s="172" t="s">
        <v>34</v>
      </c>
      <c r="C81" s="352" t="s">
        <v>123</v>
      </c>
    </row>
    <row r="82" spans="1:3" ht="15">
      <c r="A82" s="175" t="s">
        <v>38</v>
      </c>
      <c r="B82" s="189"/>
      <c r="C82" s="177"/>
    </row>
    <row r="83" spans="1:3" ht="15">
      <c r="A83" s="455" t="s">
        <v>73</v>
      </c>
      <c r="B83" s="456"/>
      <c r="C83" s="457"/>
    </row>
    <row r="84" spans="1:3">
      <c r="A84" s="170" t="s">
        <v>43</v>
      </c>
      <c r="B84" s="172" t="s">
        <v>31</v>
      </c>
      <c r="C84" s="352" t="s">
        <v>123</v>
      </c>
    </row>
    <row r="85" spans="1:3">
      <c r="A85" s="170" t="s">
        <v>74</v>
      </c>
      <c r="B85" s="172" t="s">
        <v>67</v>
      </c>
      <c r="C85" s="352" t="s">
        <v>123</v>
      </c>
    </row>
    <row r="86" spans="1:3" ht="15">
      <c r="A86" s="170" t="s">
        <v>75</v>
      </c>
      <c r="B86" s="199" t="s">
        <v>76</v>
      </c>
      <c r="C86" s="352" t="s">
        <v>123</v>
      </c>
    </row>
    <row r="87" spans="1:3" ht="15">
      <c r="A87" s="458" t="s">
        <v>77</v>
      </c>
      <c r="B87" s="459"/>
      <c r="C87" s="460"/>
    </row>
    <row r="88" spans="1:3">
      <c r="A88" s="170" t="s">
        <v>43</v>
      </c>
      <c r="B88" s="172" t="s">
        <v>31</v>
      </c>
      <c r="C88" s="352" t="s">
        <v>123</v>
      </c>
    </row>
    <row r="89" spans="1:3">
      <c r="A89" s="170" t="s">
        <v>74</v>
      </c>
      <c r="B89" s="172" t="s">
        <v>78</v>
      </c>
      <c r="C89" s="352" t="s">
        <v>123</v>
      </c>
    </row>
    <row r="90" spans="1:3" ht="15">
      <c r="A90" s="170" t="s">
        <v>75</v>
      </c>
      <c r="B90" s="199" t="s">
        <v>76</v>
      </c>
      <c r="C90" s="352" t="s">
        <v>123</v>
      </c>
    </row>
    <row r="91" spans="1:3" ht="15">
      <c r="A91" s="455" t="s">
        <v>73</v>
      </c>
      <c r="B91" s="456"/>
      <c r="C91" s="457"/>
    </row>
    <row r="92" spans="1:3">
      <c r="A92" s="170" t="s">
        <v>43</v>
      </c>
      <c r="B92" s="351" t="s">
        <v>31</v>
      </c>
      <c r="C92" s="352" t="s">
        <v>123</v>
      </c>
    </row>
    <row r="93" spans="1:3">
      <c r="A93" s="170" t="s">
        <v>74</v>
      </c>
      <c r="B93" s="351" t="s">
        <v>67</v>
      </c>
      <c r="C93" s="352" t="s">
        <v>123</v>
      </c>
    </row>
    <row r="94" spans="1:3" ht="15">
      <c r="A94" s="170" t="s">
        <v>75</v>
      </c>
      <c r="B94" s="199" t="s">
        <v>76</v>
      </c>
      <c r="C94" s="352" t="s">
        <v>123</v>
      </c>
    </row>
    <row r="95" spans="1:3" ht="15">
      <c r="A95" s="458" t="s">
        <v>128</v>
      </c>
      <c r="B95" s="459"/>
      <c r="C95" s="460"/>
    </row>
    <row r="96" spans="1:3">
      <c r="A96" s="170" t="s">
        <v>43</v>
      </c>
      <c r="B96" s="172" t="s">
        <v>31</v>
      </c>
      <c r="C96" s="352" t="s">
        <v>123</v>
      </c>
    </row>
    <row r="97" spans="1:3">
      <c r="A97" s="170" t="s">
        <v>74</v>
      </c>
      <c r="B97" s="172" t="s">
        <v>78</v>
      </c>
      <c r="C97" s="352" t="s">
        <v>123</v>
      </c>
    </row>
    <row r="98" spans="1:3" ht="15.75" thickBot="1">
      <c r="A98" s="200" t="s">
        <v>75</v>
      </c>
      <c r="B98" s="201" t="s">
        <v>76</v>
      </c>
      <c r="C98" s="202" t="s">
        <v>123</v>
      </c>
    </row>
    <row r="99" spans="1:3" ht="15">
      <c r="A99" s="366" t="s">
        <v>129</v>
      </c>
      <c r="B99" s="367"/>
      <c r="C99" s="177"/>
    </row>
  </sheetData>
  <mergeCells count="24">
    <mergeCell ref="A45:C45"/>
    <mergeCell ref="A49:C49"/>
    <mergeCell ref="A32:C32"/>
    <mergeCell ref="B33:B34"/>
    <mergeCell ref="C33:C34"/>
    <mergeCell ref="A38:C38"/>
    <mergeCell ref="B39:B40"/>
    <mergeCell ref="C39:C40"/>
    <mergeCell ref="A26:C26"/>
    <mergeCell ref="A5:C5"/>
    <mergeCell ref="B6:B7"/>
    <mergeCell ref="C6:C7"/>
    <mergeCell ref="A12:C12"/>
    <mergeCell ref="A20:C20"/>
    <mergeCell ref="A83:C83"/>
    <mergeCell ref="A87:C87"/>
    <mergeCell ref="A95:C95"/>
    <mergeCell ref="A53:C53"/>
    <mergeCell ref="A58:C58"/>
    <mergeCell ref="A63:C63"/>
    <mergeCell ref="A73:C73"/>
    <mergeCell ref="A78:C78"/>
    <mergeCell ref="A91:C91"/>
    <mergeCell ref="A68:C68"/>
  </mergeCells>
  <pageMargins left="0.35433070866141736" right="0.35433070866141736" top="0.19685039370078741" bottom="0" header="0.51181102362204722" footer="0.51181102362204722"/>
  <pageSetup paperSize="9" scale="90" firstPageNumber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школьная мебель</vt:lpstr>
      <vt:lpstr>Глоссарий</vt:lpstr>
      <vt:lpstr>Глоссарий!Область_печати</vt:lpstr>
      <vt:lpstr>'школьная мебель'!Область_печати</vt:lpstr>
    </vt:vector>
  </TitlesOfParts>
  <Company>monolith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Abaev</dc:creator>
  <cp:lastModifiedBy>Andre</cp:lastModifiedBy>
  <cp:lastPrinted>2018-07-02T10:29:26Z</cp:lastPrinted>
  <dcterms:created xsi:type="dcterms:W3CDTF">2016-06-27T14:51:54Z</dcterms:created>
  <dcterms:modified xsi:type="dcterms:W3CDTF">2018-08-13T15:22:45Z</dcterms:modified>
</cp:coreProperties>
</file>